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ryci list" sheetId="1" r:id="rId1"/>
    <sheet name="Spoj. chodba" sheetId="2" r:id="rId2"/>
    <sheet name="hlavná budova" sheetId="3" r:id="rId3"/>
    <sheet name="HROMOZVOD" sheetId="4" r:id="rId4"/>
  </sheets>
  <definedNames>
    <definedName name="Excel_BuiltIn__FilterDatabase">#N/A</definedName>
    <definedName name="Excel_BuiltIn_Print_Area_2">#REF!</definedName>
    <definedName name="Excel_BuiltIn_Print_Area_3">'Kryci list'!$A:$M</definedName>
    <definedName name="Excel_BuiltIn_Print_Area_4">#REF!</definedName>
    <definedName name="Excel_BuiltIn_Print_Area_5">#REF!</definedName>
    <definedName name="Excel_BuiltIn_Print_Area_6">#REF!</definedName>
    <definedName name="Excel_BuiltIn_Print_Titles_4">#REF!</definedName>
    <definedName name="Excel_BuiltIn_Print_Titles_5">#REF!</definedName>
    <definedName name="Excel_BuiltIn_Print_Titles_6">#REF!</definedName>
    <definedName name="fakt1R">#REF!</definedName>
    <definedName name="fakt1R_1">"$protokol.$#ref!$#ref!"</definedName>
    <definedName name="fakt1R_2">#REF!</definedName>
    <definedName name="_xlnm.Print_Titles" localSheetId="2">'hlavná budova'!$8:$10</definedName>
    <definedName name="_xlnm.Print_Titles" localSheetId="1">'Spoj. chodba'!$8:$10</definedName>
    <definedName name="_xlnm.Print_Area" localSheetId="2">'hlavná budova'!$A:$O</definedName>
    <definedName name="_xlnm.Print_Area" localSheetId="3">'HROMOZVOD'!$A$1:$G$32</definedName>
    <definedName name="_xlnm.Print_Area" localSheetId="0">'Kryci list'!$A$1:$M$28</definedName>
    <definedName name="_xlnm.Print_Area" localSheetId="1">'Spoj. chodba'!$A:$O</definedName>
  </definedNames>
  <calcPr fullCalcOnLoad="1"/>
</workbook>
</file>

<file path=xl/sharedStrings.xml><?xml version="1.0" encoding="utf-8"?>
<sst xmlns="http://schemas.openxmlformats.org/spreadsheetml/2006/main" count="1840" uniqueCount="658">
  <si>
    <t>V module</t>
  </si>
  <si>
    <t>Hlavička1</t>
  </si>
  <si>
    <t>Mena</t>
  </si>
  <si>
    <t>Hlavička2</t>
  </si>
  <si>
    <t>Obdobie</t>
  </si>
  <si>
    <t>Rajec</t>
  </si>
  <si>
    <t>Miesto:</t>
  </si>
  <si>
    <t>Rozpočet:</t>
  </si>
  <si>
    <t>Rozpočet</t>
  </si>
  <si>
    <t>Krycí list rozpočtu v</t>
  </si>
  <si>
    <t>EUR</t>
  </si>
  <si>
    <t xml:space="preserve"> </t>
  </si>
  <si>
    <t xml:space="preserve"> JKSO :</t>
  </si>
  <si>
    <t>JKSO:</t>
  </si>
  <si>
    <t>Spracoval:</t>
  </si>
  <si>
    <t>Čerpanie</t>
  </si>
  <si>
    <t>Krycí list splátky v</t>
  </si>
  <si>
    <t>za obdobie</t>
  </si>
  <si>
    <t>Mesiac 2015</t>
  </si>
  <si>
    <t>Dňa:</t>
  </si>
  <si>
    <t>Zmluva č.:</t>
  </si>
  <si>
    <t>VK</t>
  </si>
  <si>
    <t>Krycí list výrobnej kalkulácie v</t>
  </si>
  <si>
    <t xml:space="preserve"> Odberateľ:</t>
  </si>
  <si>
    <t xml:space="preserve">Mesto Rajec </t>
  </si>
  <si>
    <t>01522</t>
  </si>
  <si>
    <t>IČO:</t>
  </si>
  <si>
    <t xml:space="preserve">DIČ: </t>
  </si>
  <si>
    <t xml:space="preserve">IČ DPH: </t>
  </si>
  <si>
    <t>VF</t>
  </si>
  <si>
    <t xml:space="preserve"> Dodávateľ:</t>
  </si>
  <si>
    <t xml:space="preserve">. </t>
  </si>
  <si>
    <t>OP</t>
  </si>
  <si>
    <t>Krycí list OP v</t>
  </si>
  <si>
    <t xml:space="preserve"> Projektant:</t>
  </si>
  <si>
    <t xml:space="preserve">Ing. Matej Kurek, Ing. Martina Martečíková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</si>
  <si>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</si>
  <si>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</si>
  <si>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</si>
  <si>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</si>
  <si>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</si>
  <si>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</si>
  <si>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</si>
  <si>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</si>
  <si>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</si>
  <si>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</si>
  <si>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>IN celkom</t>
  </si>
  <si>
    <t>NUS celkom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</si>
  <si>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</si>
  <si>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</si>
  <si>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</si>
  <si>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</si>
  <si>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</si>
  <si>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</si>
  <si>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</si>
  <si>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</si>
  <si>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</si>
  <si>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</si>
  <si>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</si>
  <si>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</si>
  <si>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</si>
  <si>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</si>
  <si>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>ON celkom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</si>
  <si>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</si>
  <si>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</si>
  <si>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</si>
  <si>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</si>
  <si>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</si>
  <si>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>DPH 1. sadzba</t>
  </si>
  <si>
    <t>DPH 2. sadzba</t>
  </si>
  <si>
    <t xml:space="preserve">Súčet riadkov 21 až 23: </t>
  </si>
  <si>
    <t>F</t>
  </si>
  <si>
    <t xml:space="preserve">Odberateľ: Mesto Rajec </t>
  </si>
  <si>
    <t>Spracoval: Ing. Pavol Jakubík</t>
  </si>
  <si>
    <t>Počet des.miest</t>
  </si>
  <si>
    <t>Formát</t>
  </si>
  <si>
    <t xml:space="preserve">Projektant: Ing. Matej Kurek, Ing. Martina Martečíková </t>
  </si>
  <si>
    <t xml:space="preserve">JKSO : </t>
  </si>
  <si>
    <t>Prehľad rozpočtových nákladov v</t>
  </si>
  <si>
    <t xml:space="preserve">Dodávateľ: . </t>
  </si>
  <si>
    <t>Dátum: 16.05.2017</t>
  </si>
  <si>
    <t>Súpis vykonaných prác a dodávok v</t>
  </si>
  <si>
    <t>Prehľad kalkulovaných nákladov v</t>
  </si>
  <si>
    <t>Stavba : Materská škola - Rajec, Mudrochova</t>
  </si>
  <si>
    <t>Objekt : Zníženie energetickej náročnosti  hospodárskeho pavilónu</t>
  </si>
  <si>
    <t>Súpis plánovaných prác a dodávok v</t>
  </si>
  <si>
    <t>N</t>
  </si>
  <si>
    <t>Časť : Spojovacia chodba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</si>
  <si>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</si>
  <si>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</si>
  <si>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</si>
  <si>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</si>
  <si>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</si>
  <si>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</si>
  <si>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</si>
  <si>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</si>
  <si>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</si>
  <si>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</si>
  <si>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</si>
  <si>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</si>
  <si>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</si>
  <si>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</si>
  <si>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</si>
  <si>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</si>
  <si>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</si>
  <si>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</si>
  <si>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</si>
  <si>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</si>
  <si>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</si>
  <si>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</si>
  <si>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</si>
  <si>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</si>
  <si>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</si>
  <si>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</si>
  <si>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</si>
  <si>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</si>
  <si>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</si>
  <si>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</si>
  <si>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</si>
  <si>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</si>
  <si>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</si>
  <si>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</si>
  <si>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</si>
  <si>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PSV</t>
  </si>
  <si>
    <t>712 - Povlakové krytiny</t>
  </si>
  <si>
    <t xml:space="preserve">    1  </t>
  </si>
  <si>
    <t>712</t>
  </si>
  <si>
    <t>712300841</t>
  </si>
  <si>
    <t>Odstránenie nečistôt oškrabaním z povl. krytiny striech do 10°</t>
  </si>
  <si>
    <t>m2</t>
  </si>
  <si>
    <t xml:space="preserve">                    </t>
  </si>
  <si>
    <t>I</t>
  </si>
  <si>
    <t>71230-0841</t>
  </si>
  <si>
    <t>45.22.12</t>
  </si>
  <si>
    <t>1</t>
  </si>
  <si>
    <t xml:space="preserve">    2  </t>
  </si>
  <si>
    <t>712341559</t>
  </si>
  <si>
    <t>Zhotovenie povl. krytiny striech do 10° pritavením NAIP v plnej ploche</t>
  </si>
  <si>
    <t>71234-1559</t>
  </si>
  <si>
    <t>5</t>
  </si>
  <si>
    <t xml:space="preserve">    3  </t>
  </si>
  <si>
    <t>MAT</t>
  </si>
  <si>
    <t>6282B0471</t>
  </si>
  <si>
    <t>Pás asfaltovaný samolepiaci</t>
  </si>
  <si>
    <t>21.12.56</t>
  </si>
  <si>
    <t>3</t>
  </si>
  <si>
    <t xml:space="preserve">    4  </t>
  </si>
  <si>
    <t>712342111</t>
  </si>
  <si>
    <t>Zhotovenie povlakovej krytiny stiech plochých do 10° pásmi pritavením NAIP na celej ploche modifikované pásy</t>
  </si>
  <si>
    <t>71234-2111</t>
  </si>
  <si>
    <t xml:space="preserve">  .  .  </t>
  </si>
  <si>
    <t xml:space="preserve">    5  </t>
  </si>
  <si>
    <t>628329220</t>
  </si>
  <si>
    <t>Pás ťažký asfaltový</t>
  </si>
  <si>
    <t xml:space="preserve">    6  </t>
  </si>
  <si>
    <t>998712201</t>
  </si>
  <si>
    <t>Presun hmôt pre izolácie povlakové v objektoch výšky do 6 m</t>
  </si>
  <si>
    <t>99871-2201</t>
  </si>
  <si>
    <t>45.22.20</t>
  </si>
  <si>
    <t xml:space="preserve">712 - Povlakové krytiny  spolu: </t>
  </si>
  <si>
    <t>764 - Konštrukcie klampiarske</t>
  </si>
  <si>
    <t xml:space="preserve">    7  </t>
  </si>
  <si>
    <t>764</t>
  </si>
  <si>
    <t>764352810</t>
  </si>
  <si>
    <t>Klamp. demont. žľaby polkruhové rš 330, do 30°</t>
  </si>
  <si>
    <t>m</t>
  </si>
  <si>
    <t>76435-2810</t>
  </si>
  <si>
    <t>45.22.13</t>
  </si>
  <si>
    <t xml:space="preserve">    8  </t>
  </si>
  <si>
    <t>764430810</t>
  </si>
  <si>
    <t>Klamp. demont. oplechovanie múrov rš 250</t>
  </si>
  <si>
    <t>76443-0810</t>
  </si>
  <si>
    <t>atika</t>
  </si>
  <si>
    <t>b</t>
  </si>
  <si>
    <t xml:space="preserve">    9  </t>
  </si>
  <si>
    <t>764454801</t>
  </si>
  <si>
    <t>Klamp. demont. rúr odpadových kruhových d-100</t>
  </si>
  <si>
    <t>76445-4801</t>
  </si>
  <si>
    <t xml:space="preserve">   10  </t>
  </si>
  <si>
    <t>764731114</t>
  </si>
  <si>
    <t>LINDAB oplechovanie múrov rš 400</t>
  </si>
  <si>
    <t>76473-1114</t>
  </si>
  <si>
    <t xml:space="preserve">   11  </t>
  </si>
  <si>
    <t>764751113</t>
  </si>
  <si>
    <t>LINDAB rúry odkvapové SROR d 120 mm</t>
  </si>
  <si>
    <t>76475-1113</t>
  </si>
  <si>
    <t xml:space="preserve">   12  </t>
  </si>
  <si>
    <t>764751133</t>
  </si>
  <si>
    <t>LINDAB koleno rúry odkvapovej d 120 mm</t>
  </si>
  <si>
    <t>kus</t>
  </si>
  <si>
    <t>76475-1133</t>
  </si>
  <si>
    <t xml:space="preserve">   13  </t>
  </si>
  <si>
    <t>764751143</t>
  </si>
  <si>
    <t>LINDAB výtokové koleno odkvapové d 120 mm</t>
  </si>
  <si>
    <t>76475-1143</t>
  </si>
  <si>
    <t xml:space="preserve">   14  </t>
  </si>
  <si>
    <t>764761122</t>
  </si>
  <si>
    <t>LINDAB žľab pododkvapný R+KFL 150 mm</t>
  </si>
  <si>
    <t xml:space="preserve">   15  </t>
  </si>
  <si>
    <t>764761232</t>
  </si>
  <si>
    <t>LINDAB kotlík SOK kruh žľab 150 mm</t>
  </si>
  <si>
    <t xml:space="preserve">   16  </t>
  </si>
  <si>
    <t>998764201</t>
  </si>
  <si>
    <t>Presun hmôt pre klampiarske konštr. v objektoch  výšky do 6 m</t>
  </si>
  <si>
    <t>99876-4201</t>
  </si>
  <si>
    <t xml:space="preserve">764 - Konštrukcie klampiarske  spolu: </t>
  </si>
  <si>
    <t>783 - Nátery</t>
  </si>
  <si>
    <t xml:space="preserve">   17  </t>
  </si>
  <si>
    <t>783</t>
  </si>
  <si>
    <t>783102811</t>
  </si>
  <si>
    <t>Odstránenie náterov z ocel. konštr. stredných B oškrabaním</t>
  </si>
  <si>
    <t>78310-2811</t>
  </si>
  <si>
    <t>45.11.11</t>
  </si>
  <si>
    <t xml:space="preserve">   18  </t>
  </si>
  <si>
    <t>783225600</t>
  </si>
  <si>
    <t>Nátery kov. stav. doplnk. konštr. syntet. 2x email</t>
  </si>
  <si>
    <t>78322-5600</t>
  </si>
  <si>
    <t>45.44.21</t>
  </si>
  <si>
    <t xml:space="preserve">   19  </t>
  </si>
  <si>
    <t>783226100</t>
  </si>
  <si>
    <t>Nátery kov. stav. doplnk. konštr. syntet. základné</t>
  </si>
  <si>
    <t>78322-6100</t>
  </si>
  <si>
    <t xml:space="preserve">783 - Nátery  spolu: </t>
  </si>
  <si>
    <t xml:space="preserve">PRÁCE A DODÁVKY PSV  spolu: </t>
  </si>
  <si>
    <t>Za rozpočet celkom:</t>
  </si>
  <si>
    <t>PRÁCE A DODÁVKY HSV</t>
  </si>
  <si>
    <t>1 - ZEMNE PRÁCE</t>
  </si>
  <si>
    <t>272</t>
  </si>
  <si>
    <t>132211101</t>
  </si>
  <si>
    <t>Hĺbenie rýh šírka do 60 cm v hornine 3 ručne</t>
  </si>
  <si>
    <t>m3</t>
  </si>
  <si>
    <t>13232-1101</t>
  </si>
  <si>
    <t>45.11.21</t>
  </si>
  <si>
    <t>162201102</t>
  </si>
  <si>
    <t>Vodorovné premiestnenie výkopu do 50 m horn. tr. 1-4</t>
  </si>
  <si>
    <t xml:space="preserve">1 - ZEMNE PRÁCE  spolu: </t>
  </si>
  <si>
    <t>2 - ZÁKLADY</t>
  </si>
  <si>
    <t>015</t>
  </si>
  <si>
    <t>278311012</t>
  </si>
  <si>
    <t>Zalievka otvorov z betónu tr. B 7,5 (C8/10)  do 0,10 m3</t>
  </si>
  <si>
    <t>27831-1012</t>
  </si>
  <si>
    <t>45.25.32</t>
  </si>
  <si>
    <t xml:space="preserve">2 - ZÁKLADY  spolu: </t>
  </si>
  <si>
    <t>3 - ZVISLÉ A KOMPLETNÉ KONŠTRUKCIE</t>
  </si>
  <si>
    <t>014</t>
  </si>
  <si>
    <t>310278841</t>
  </si>
  <si>
    <t>Zamurovanie otvoru do 1 m2 nepálenými tvárnicami v murive hr. do 300 mm</t>
  </si>
  <si>
    <t>31027-8841</t>
  </si>
  <si>
    <t>45.25.50</t>
  </si>
  <si>
    <t>vetracie otvory</t>
  </si>
  <si>
    <t xml:space="preserve">3 - ZVISLÉ A KOMPLETNÉ KONŠTRUKCIE  spolu: </t>
  </si>
  <si>
    <t>6 - ÚPRAVY POVRCHOV, PODLAHY, VÝPLNE</t>
  </si>
  <si>
    <t>011</t>
  </si>
  <si>
    <t>610991111</t>
  </si>
  <si>
    <t>Zakrývanie vnút. okenných otvorov, predmetov a konštrukcií</t>
  </si>
  <si>
    <t>61099-1111</t>
  </si>
  <si>
    <t>45.41.10</t>
  </si>
  <si>
    <t>611471411</t>
  </si>
  <si>
    <t>Úprava vnút. stropov aktivovaným štukom hr. 2-3 mm</t>
  </si>
  <si>
    <t>61147-1411</t>
  </si>
  <si>
    <t>612421431</t>
  </si>
  <si>
    <t>Oprava vonk vápenných omietok komínov štukových 30-50%</t>
  </si>
  <si>
    <t>61242-1431</t>
  </si>
  <si>
    <t>612425931</t>
  </si>
  <si>
    <t>Omietka vnútorného ostenia okenného alebo dverného vápenná štuková</t>
  </si>
  <si>
    <t>61242-5931</t>
  </si>
  <si>
    <t>62099.1</t>
  </si>
  <si>
    <t>Zakrývanie výplní vonk. otvorov z lešenia</t>
  </si>
  <si>
    <t>622451101</t>
  </si>
  <si>
    <t>Vyspravenie vonk. bet. alebo železobetónových stien cem. maltou</t>
  </si>
  <si>
    <t>62245-1101</t>
  </si>
  <si>
    <t>pod dlažbu</t>
  </si>
  <si>
    <t>622464232</t>
  </si>
  <si>
    <t>Omietka vonk. stien tenkovrstv. silikónová základ a škrabaná 1,5 mm</t>
  </si>
  <si>
    <t>62246-4232</t>
  </si>
  <si>
    <t>622464311</t>
  </si>
  <si>
    <t>Omietka vonk. stien šľachtená  mozaiková so zákl. náterom Granopor,hr.zrna 2 mm</t>
  </si>
  <si>
    <t>62246-4311</t>
  </si>
  <si>
    <t>622909010</t>
  </si>
  <si>
    <t>Očistenie vonkajšej omietky vysokotlakovou súpravou WAP</t>
  </si>
  <si>
    <t>62290-9010</t>
  </si>
  <si>
    <t>625253104</t>
  </si>
  <si>
    <t>Zateplenie vonk. konštr.doskami MW 175kg/m3 systém hr. 30 mm bez omietky</t>
  </si>
  <si>
    <t>62525-3104</t>
  </si>
  <si>
    <t>625253110</t>
  </si>
  <si>
    <t>Zateplenie vonk. konštr.doskami MW 175kg/m3 systém hr. 120 mm bez omietky</t>
  </si>
  <si>
    <t>62525-3110</t>
  </si>
  <si>
    <t>625253112</t>
  </si>
  <si>
    <t>Zateplenie vonk. konštr.doskami MW 175kg/m3 systém  hr. 150 mm bez omietky</t>
  </si>
  <si>
    <t>62525-3112</t>
  </si>
  <si>
    <t>625253212</t>
  </si>
  <si>
    <t>62525-3212</t>
  </si>
  <si>
    <t>strop suterénu</t>
  </si>
  <si>
    <t>625258112</t>
  </si>
  <si>
    <t>Doteplenie vonk. konštr. bez povrch. úpravy XPS STYRODUR 2800 C BASF lepený celoplošne bez prikotv. hr. izol. 120 mm</t>
  </si>
  <si>
    <t>62525-8112</t>
  </si>
  <si>
    <t>631313611</t>
  </si>
  <si>
    <t>Mazanina z betónu prostého tr. C16/20 hr. 8-12 cm</t>
  </si>
  <si>
    <t>63131-3611</t>
  </si>
  <si>
    <t>odkvapový chodník</t>
  </si>
  <si>
    <t xml:space="preserve">   20  </t>
  </si>
  <si>
    <t>631319165</t>
  </si>
  <si>
    <t>Príplatok za konečnú úpravu mazaniny hr. do 24 cm</t>
  </si>
  <si>
    <t>63131-9165</t>
  </si>
  <si>
    <t xml:space="preserve">   21  </t>
  </si>
  <si>
    <t>631351101</t>
  </si>
  <si>
    <t>Debnenie stien, rýh a otvorov v podlahách zhotovenie</t>
  </si>
  <si>
    <t xml:space="preserve">   22  </t>
  </si>
  <si>
    <t>631351102</t>
  </si>
  <si>
    <t>Debnenie stien, rýh a otvorov v podlahách odstránenie</t>
  </si>
  <si>
    <t xml:space="preserve">   23  </t>
  </si>
  <si>
    <t>631571003</t>
  </si>
  <si>
    <t>Násyp zo štrkopiesku 0-32 spevňujúceho</t>
  </si>
  <si>
    <t xml:space="preserve">   24  </t>
  </si>
  <si>
    <t>648991113</t>
  </si>
  <si>
    <t>Osadenie parapetných dosák z plastických hmôt š. nad 20 cm</t>
  </si>
  <si>
    <t>64899-1113</t>
  </si>
  <si>
    <t>45.42.11</t>
  </si>
  <si>
    <t xml:space="preserve">   25  </t>
  </si>
  <si>
    <t>6119A0205</t>
  </si>
  <si>
    <t>Parapeta vnútorná komôrková plastová šír.650 mm</t>
  </si>
  <si>
    <t>25.23.14</t>
  </si>
  <si>
    <t xml:space="preserve">6 - ÚPRAVY POVRCHOV, PODLAHY, VÝPLNE  spolu: </t>
  </si>
  <si>
    <t>9 - OSTATNÉ KONŠTRUKCIE A PRÁCE</t>
  </si>
  <si>
    <t xml:space="preserve">   26  </t>
  </si>
  <si>
    <t>003</t>
  </si>
  <si>
    <t>941941041</t>
  </si>
  <si>
    <t>Montáž lešenia ľahk. radového s podlahami š. do 1,2 m v. do 10 m</t>
  </si>
  <si>
    <t>94194-1041</t>
  </si>
  <si>
    <t>45.25.10</t>
  </si>
  <si>
    <t xml:space="preserve">   27  </t>
  </si>
  <si>
    <t>941941291</t>
  </si>
  <si>
    <t>Príplatok za prvý a každý ďalší mesiac použitia lešenia k pol. -1041</t>
  </si>
  <si>
    <t>94194-1291</t>
  </si>
  <si>
    <t xml:space="preserve">   28  </t>
  </si>
  <si>
    <t>941941841</t>
  </si>
  <si>
    <t>Demontáž lešenia ľahk. radového s podlahami š. do 1,2 m v. do 10 m</t>
  </si>
  <si>
    <t>94194-1841</t>
  </si>
  <si>
    <t xml:space="preserve">   29  </t>
  </si>
  <si>
    <t>941955001</t>
  </si>
  <si>
    <t>Lešenie ľahké prac. pomocné výš. podlahy do 1,2 m</t>
  </si>
  <si>
    <t>94194-5001</t>
  </si>
  <si>
    <t xml:space="preserve">   30  </t>
  </si>
  <si>
    <t>952901111</t>
  </si>
  <si>
    <t>Vyčistenie budov byt. alebo občian. výstavby pri výške podlažia do 4 m</t>
  </si>
  <si>
    <t>45.45.13</t>
  </si>
  <si>
    <t xml:space="preserve">   31  </t>
  </si>
  <si>
    <t>953945108</t>
  </si>
  <si>
    <t>Profil soklový hliníkový Sl 15 cm</t>
  </si>
  <si>
    <t>95394-5108</t>
  </si>
  <si>
    <t xml:space="preserve">   32  </t>
  </si>
  <si>
    <t>953945111</t>
  </si>
  <si>
    <t>Lišta rohová so sieťkou</t>
  </si>
  <si>
    <t>95394-5111</t>
  </si>
  <si>
    <t xml:space="preserve">   33  </t>
  </si>
  <si>
    <t>953945112</t>
  </si>
  <si>
    <t>Profil okenný, dverový dilatačný APU</t>
  </si>
  <si>
    <t>95394-5112</t>
  </si>
  <si>
    <t xml:space="preserve">   34  </t>
  </si>
  <si>
    <t>013</t>
  </si>
  <si>
    <t>962032231</t>
  </si>
  <si>
    <t>Búranie muriva z tehál na MV, MVC alebo otvorov nad 4 m2</t>
  </si>
  <si>
    <t>96203-2231</t>
  </si>
  <si>
    <t>okno</t>
  </si>
  <si>
    <t xml:space="preserve">   35  </t>
  </si>
  <si>
    <t>965043341</t>
  </si>
  <si>
    <t>Búranie bet. podkladu s poterom hr. do 10 cm nad 4 m2</t>
  </si>
  <si>
    <t>96504-3341</t>
  </si>
  <si>
    <t xml:space="preserve">   36  </t>
  </si>
  <si>
    <t>979011111</t>
  </si>
  <si>
    <t>Zvislá doprava sute a vybúr. hmôt za prvé podlažie</t>
  </si>
  <si>
    <t>t</t>
  </si>
  <si>
    <t>97901-1111</t>
  </si>
  <si>
    <t xml:space="preserve">   37  </t>
  </si>
  <si>
    <t>979081111</t>
  </si>
  <si>
    <t>Odvoz sute a vybúraných hmôt na skládku do 1 km</t>
  </si>
  <si>
    <t>97908-1111</t>
  </si>
  <si>
    <t xml:space="preserve">   38  </t>
  </si>
  <si>
    <t>979081121</t>
  </si>
  <si>
    <t>Odvoz sute a vybúraných hmôt na skládku každý ďalší 1 km</t>
  </si>
  <si>
    <t>97908-1121</t>
  </si>
  <si>
    <t xml:space="preserve">   39  </t>
  </si>
  <si>
    <t>979082111</t>
  </si>
  <si>
    <t>Vnútrostavenisková doprava sute a vybúraných hmôt do 10 m</t>
  </si>
  <si>
    <t>97908-2111</t>
  </si>
  <si>
    <t xml:space="preserve">   40  </t>
  </si>
  <si>
    <t>979082121</t>
  </si>
  <si>
    <t>Vnútrost. doprava sute a vybúraných hmôt každých ďalších 5 m</t>
  </si>
  <si>
    <t>97908-2121</t>
  </si>
  <si>
    <t xml:space="preserve">   41  </t>
  </si>
  <si>
    <t>979131409</t>
  </si>
  <si>
    <t>Poplatok za ulož.a znešk.staveb.sute na vymedzených skládkach "O"-ostatný odpad</t>
  </si>
  <si>
    <t>97913-1409</t>
  </si>
  <si>
    <t xml:space="preserve">   42  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</si>
  <si>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</si>
  <si>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</si>
  <si>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</si>
  <si>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</si>
  <si>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</si>
  <si>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711 - Izolácie proti vode a vlhkosti</t>
  </si>
  <si>
    <t xml:space="preserve">   43  </t>
  </si>
  <si>
    <t>711</t>
  </si>
  <si>
    <t>711131220</t>
  </si>
  <si>
    <t>Izolácia proti vlhkosti vodor. TECHNODREN 0851 R1</t>
  </si>
  <si>
    <t>71113-1220</t>
  </si>
  <si>
    <t>nopová fólia</t>
  </si>
  <si>
    <t xml:space="preserve">   44  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</si>
  <si>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</si>
  <si>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</si>
  <si>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</si>
  <si>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</si>
  <si>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 xml:space="preserve">   45  </t>
  </si>
  <si>
    <t xml:space="preserve">   46  </t>
  </si>
  <si>
    <t xml:space="preserve">   47  </t>
  </si>
  <si>
    <t xml:space="preserve">   48  </t>
  </si>
  <si>
    <t xml:space="preserve">   49  </t>
  </si>
  <si>
    <t xml:space="preserve">   50  </t>
  </si>
  <si>
    <t>713 - Izolácie tepelné</t>
  </si>
  <si>
    <t xml:space="preserve">   51  </t>
  </si>
  <si>
    <t>713</t>
  </si>
  <si>
    <t>713141121</t>
  </si>
  <si>
    <t>Montáž tep. izolácie striech, prilepenie asfaltom bodové</t>
  </si>
  <si>
    <t>45.32.11</t>
  </si>
  <si>
    <t xml:space="preserve">   52  </t>
  </si>
  <si>
    <t>2831R0170</t>
  </si>
  <si>
    <t xml:space="preserve">   53  </t>
  </si>
  <si>
    <t>2831R0175</t>
  </si>
  <si>
    <t xml:space="preserve">   54  </t>
  </si>
  <si>
    <t>631457240</t>
  </si>
  <si>
    <t>26.82.16</t>
  </si>
  <si>
    <t xml:space="preserve">   55  </t>
  </si>
  <si>
    <t>998713201</t>
  </si>
  <si>
    <t>Presun hmôt pre izolácie tepelné v objektoch výšky do 6 m</t>
  </si>
  <si>
    <t>99871-3201</t>
  </si>
  <si>
    <t xml:space="preserve">713 - Izolácie tepelné  spolu: </t>
  </si>
  <si>
    <t>721 - Vnútorná kanalizácia</t>
  </si>
  <si>
    <t xml:space="preserve">   56  </t>
  </si>
  <si>
    <t>721</t>
  </si>
  <si>
    <t>721233213</t>
  </si>
  <si>
    <t>Strešné vtoky polypropylen PP pre pochôdz strechy zvislý odtok DN 125</t>
  </si>
  <si>
    <t>72123-3213</t>
  </si>
  <si>
    <t xml:space="preserve">   57  </t>
  </si>
  <si>
    <t>721273153</t>
  </si>
  <si>
    <t>Ventilačné hlavice polypropylen PP DN 110</t>
  </si>
  <si>
    <t>72127-3153</t>
  </si>
  <si>
    <t xml:space="preserve">   58  </t>
  </si>
  <si>
    <t>998721201</t>
  </si>
  <si>
    <t>Presun hmôt pre vnút. kanalizáciu v objektoch výšky do 6 m</t>
  </si>
  <si>
    <t>45.33.30</t>
  </si>
  <si>
    <t xml:space="preserve">721 - Vnútorná kanalizácia  spolu: </t>
  </si>
  <si>
    <t>762 - Konštrukcie tesárske</t>
  </si>
  <si>
    <t xml:space="preserve">   59  </t>
  </si>
  <si>
    <t>762</t>
  </si>
  <si>
    <t>762332932</t>
  </si>
  <si>
    <t>Doplnenie časti streš. väzby z hranolov, plocha 120-224 cm2</t>
  </si>
  <si>
    <t>76233-2932</t>
  </si>
  <si>
    <t>45.22.11</t>
  </si>
  <si>
    <t xml:space="preserve">   60  </t>
  </si>
  <si>
    <t>605151500</t>
  </si>
  <si>
    <t>Hranol SM 1  000-600/8x10,8x16,10x10,10x160,12x12,15x15,16x16.../</t>
  </si>
  <si>
    <t>20.10.10</t>
  </si>
  <si>
    <t xml:space="preserve">   61  </t>
  </si>
  <si>
    <t>762341035</t>
  </si>
  <si>
    <t>Debnenia striech rovných z dosiek OSB 3 skrutk. na rošt na zraz hr. dosky 20mm</t>
  </si>
  <si>
    <t>76234-1035</t>
  </si>
  <si>
    <t xml:space="preserve">   62  </t>
  </si>
  <si>
    <t>998762202</t>
  </si>
  <si>
    <t>Presun hmôt pre tesárske konštr. v objektoch  výšky do 12 m</t>
  </si>
  <si>
    <t>45.42.13</t>
  </si>
  <si>
    <t xml:space="preserve">762 - Konštrukcie tesárske  spolu: </t>
  </si>
  <si>
    <t xml:space="preserve">   63  </t>
  </si>
  <si>
    <t>764171101</t>
  </si>
  <si>
    <t>76417-1101</t>
  </si>
  <si>
    <t>markízy</t>
  </si>
  <si>
    <t xml:space="preserve">   64  </t>
  </si>
  <si>
    <t>764171271</t>
  </si>
  <si>
    <t>76417-1271</t>
  </si>
  <si>
    <t xml:space="preserve">   65  </t>
  </si>
  <si>
    <t>764171433</t>
  </si>
  <si>
    <t>76417-1433</t>
  </si>
  <si>
    <t xml:space="preserve">   66  </t>
  </si>
  <si>
    <t>764312821</t>
  </si>
  <si>
    <t>Klamp. demont. zastrešenia hladkého 670, do 30° do 25m2</t>
  </si>
  <si>
    <t>76431-2821</t>
  </si>
  <si>
    <t xml:space="preserve">   67  </t>
  </si>
  <si>
    <t>764339830</t>
  </si>
  <si>
    <t>Klamp. demont. lem. komínov hladké v ploche, do 30°</t>
  </si>
  <si>
    <t>76433-9830</t>
  </si>
  <si>
    <t xml:space="preserve">   68  </t>
  </si>
  <si>
    <t xml:space="preserve">   69  </t>
  </si>
  <si>
    <t>764711114</t>
  </si>
  <si>
    <t>76471-1114</t>
  </si>
  <si>
    <t xml:space="preserve">   70  </t>
  </si>
  <si>
    <t xml:space="preserve">   71  </t>
  </si>
  <si>
    <t>767 - Konštrukcie doplnk. kovové stavebné</t>
  </si>
  <si>
    <t xml:space="preserve">   72  </t>
  </si>
  <si>
    <t>767</t>
  </si>
  <si>
    <t>767631510</t>
  </si>
  <si>
    <t>Montáž okien plastových</t>
  </si>
  <si>
    <t>76763-1510</t>
  </si>
  <si>
    <t xml:space="preserve">   73  </t>
  </si>
  <si>
    <t>6114B0264</t>
  </si>
  <si>
    <t>Okno plast.pevné P -výš.60, šír.140 cm</t>
  </si>
  <si>
    <t xml:space="preserve">   74  </t>
  </si>
  <si>
    <t>767995104</t>
  </si>
  <si>
    <t>Montáž atypických stavebných doplnk. konštrukcií do 50 kg</t>
  </si>
  <si>
    <t>kg</t>
  </si>
  <si>
    <t>45.42.12</t>
  </si>
  <si>
    <t>rebrík</t>
  </si>
  <si>
    <t xml:space="preserve">   75  </t>
  </si>
  <si>
    <t>553000010</t>
  </si>
  <si>
    <t>Oceľové konštrukcie - predbežná cena</t>
  </si>
  <si>
    <t>28.11.23</t>
  </si>
  <si>
    <t xml:space="preserve">   76  </t>
  </si>
  <si>
    <t>998767201</t>
  </si>
  <si>
    <t>Presun hmôt pre kovové stav. doplnk. konštr. v objektoch výšky do 6 m</t>
  </si>
  <si>
    <t xml:space="preserve">767 - Konštrukcie doplnk. kovové stavebné  spolu: </t>
  </si>
  <si>
    <t>771 - Podlahy z dlaždíc  keramických</t>
  </si>
  <si>
    <t xml:space="preserve">   77  </t>
  </si>
  <si>
    <t>771</t>
  </si>
  <si>
    <t>771071151</t>
  </si>
  <si>
    <t>Montáž keram. dlažieb schodiska a raampy mrazuvzdorným lepidlom ( zvýšená vlhkosť )</t>
  </si>
  <si>
    <t>77107-1151</t>
  </si>
  <si>
    <t xml:space="preserve">   78  </t>
  </si>
  <si>
    <t>597637000</t>
  </si>
  <si>
    <t>26.30.10</t>
  </si>
  <si>
    <t xml:space="preserve">   79  </t>
  </si>
  <si>
    <t>998771201</t>
  </si>
  <si>
    <t>Presun hmôt pre podlahy z dlaždíc v objektoch výšky do 6 m</t>
  </si>
  <si>
    <t>99877-1201</t>
  </si>
  <si>
    <t>45.43.12</t>
  </si>
  <si>
    <t xml:space="preserve">771 - Podlahy z dlaždíc  keramických  spolu: </t>
  </si>
  <si>
    <t xml:space="preserve">   80  </t>
  </si>
  <si>
    <t xml:space="preserve">   81  </t>
  </si>
  <si>
    <t xml:space="preserve">   82  </t>
  </si>
  <si>
    <t>783782303</t>
  </si>
  <si>
    <t>Nátery tesárskych konštrukcií</t>
  </si>
  <si>
    <t>78378-2303</t>
  </si>
  <si>
    <t>45.44.22</t>
  </si>
  <si>
    <t>784 - Maľby</t>
  </si>
  <si>
    <t xml:space="preserve">   83  </t>
  </si>
  <si>
    <t>784</t>
  </si>
  <si>
    <t>784452571</t>
  </si>
  <si>
    <t>78445-2571</t>
  </si>
  <si>
    <t xml:space="preserve">784 - Maľby  spolu: </t>
  </si>
  <si>
    <t>Spolu bez DPH</t>
  </si>
  <si>
    <t>Zateplenie vonk. konštr.doskami POLYSTYRÉN  27.5kg systém  hr. 200 mm bez omietky</t>
  </si>
  <si>
    <t>Polystyrén 150 hr.100mm,1000x500mm</t>
  </si>
  <si>
    <t>Polystyrén 150 hr.150mm,1000x500mm</t>
  </si>
  <si>
    <t>Izolačný atikový klin EPS 1000x100x100mm</t>
  </si>
  <si>
    <t>Plech. tabuľa LPA Polyester do 30°</t>
  </si>
  <si>
    <t>Plech. lemovanie komína v ploche</t>
  </si>
  <si>
    <t>Plech. tabuľa odkvapová lišta rš 365</t>
  </si>
  <si>
    <t>Oplechovanie parapetov rš 230</t>
  </si>
  <si>
    <t>Oplechovanie múrov rš 400</t>
  </si>
  <si>
    <t>Dlaž. neglaz. slin.  300x300x9 I</t>
  </si>
  <si>
    <t>Maľba zo zmesí tekut. Emal 1far. dvojnás. v miest. do 3,8m</t>
  </si>
  <si>
    <t xml:space="preserve">Zvislé premiestnenie výkopu horn. tr. 1-4 nad 1 m do 2,5 m  </t>
  </si>
  <si>
    <t xml:space="preserve">161101101   </t>
  </si>
  <si>
    <t xml:space="preserve">Príplatok za každých ďalších 1000 m nad 10000 m horn. tr. 1-4    </t>
  </si>
  <si>
    <t xml:space="preserve">162701109   </t>
  </si>
  <si>
    <t xml:space="preserve">Vodorovné premiestnenie výkopu do 10000 m horn. tr. 1-4                  </t>
  </si>
  <si>
    <t xml:space="preserve">162701155   </t>
  </si>
  <si>
    <t xml:space="preserve">Uloženie sypaniny na skládku                                                                                            </t>
  </si>
  <si>
    <t xml:space="preserve">171201201   </t>
  </si>
  <si>
    <t>979131415</t>
  </si>
  <si>
    <t xml:space="preserve">Poplatok za uloženie vykopanej zeminy    </t>
  </si>
  <si>
    <t xml:space="preserve">Nakladanie výkopku tr.1-4 </t>
  </si>
  <si>
    <t>167101100</t>
  </si>
  <si>
    <t>Zásyp zhutnený jám, rýh, šachiet alebo okolo objektu</t>
  </si>
  <si>
    <t>174101101</t>
  </si>
  <si>
    <t xml:space="preserve">Kamenivo drvené hrubé 16-32    </t>
  </si>
  <si>
    <t xml:space="preserve">583439300 </t>
  </si>
  <si>
    <t>212752127</t>
  </si>
  <si>
    <t xml:space="preserve">Vrstva z geotextílie Tatratex PP 200g/m2 prisypaním </t>
  </si>
  <si>
    <t>289970110</t>
  </si>
  <si>
    <t>3a</t>
  </si>
  <si>
    <t>3b</t>
  </si>
  <si>
    <t>2a</t>
  </si>
  <si>
    <t>2b</t>
  </si>
  <si>
    <t>2e</t>
  </si>
  <si>
    <t>2c</t>
  </si>
  <si>
    <t>2d</t>
  </si>
  <si>
    <t>2f</t>
  </si>
  <si>
    <t>2g</t>
  </si>
  <si>
    <t>2h</t>
  </si>
  <si>
    <t>2i</t>
  </si>
  <si>
    <t>Trativody z flexibilného potrubia DN 100</t>
  </si>
  <si>
    <t>2865A31301</t>
  </si>
  <si>
    <t>8948061221</t>
  </si>
  <si>
    <t>Šachta revízna a čistiaca DN 300 - dno šachtové + 2000 mm potrubie DN 300 + poklop</t>
  </si>
  <si>
    <t>3c</t>
  </si>
  <si>
    <t>3d</t>
  </si>
  <si>
    <t>3e</t>
  </si>
  <si>
    <t xml:space="preserve">Napojenie potreubia do jestvujúcej kanalizácie </t>
  </si>
  <si>
    <t>subor</t>
  </si>
  <si>
    <t>Montáž revíznej šachty z PVC, DN šachty 300, DN potrubia 100-160, hl. 1900 do 2200 mm</t>
  </si>
  <si>
    <t>Názov položky</t>
  </si>
  <si>
    <t>mj</t>
  </si>
  <si>
    <t>Výrobca</t>
  </si>
  <si>
    <t>J.cena(EUR)</t>
  </si>
  <si>
    <t>Cena celkom  (EUR)</t>
  </si>
  <si>
    <t>Holý drôt</t>
  </si>
  <si>
    <t>AlMgSi 8</t>
  </si>
  <si>
    <t>ZIN s.r.o.</t>
  </si>
  <si>
    <t>Podpora vedenia na rovné strechy</t>
  </si>
  <si>
    <t>PV 21 oceľ</t>
  </si>
  <si>
    <t>ks</t>
  </si>
  <si>
    <t>Plastová podložka</t>
  </si>
  <si>
    <t>podložka k PV21</t>
  </si>
  <si>
    <t>Svorka spojovacia</t>
  </si>
  <si>
    <t>SS</t>
  </si>
  <si>
    <t>Svorka skúšobná</t>
  </si>
  <si>
    <t>SZ</t>
  </si>
  <si>
    <t>Svorka odkvapová</t>
  </si>
  <si>
    <t>SO</t>
  </si>
  <si>
    <t>Podpera vedenia na zateplené fasády</t>
  </si>
  <si>
    <t>PV 17-4</t>
  </si>
  <si>
    <t xml:space="preserve">Podpera vedenia </t>
  </si>
  <si>
    <t>PV 17</t>
  </si>
  <si>
    <t>Plastový štítok na zvod</t>
  </si>
  <si>
    <t>1 až 4</t>
  </si>
  <si>
    <t xml:space="preserve">Zachytávacia tyč </t>
  </si>
  <si>
    <t>JP15</t>
  </si>
  <si>
    <t>Betónový podstavec 350x350</t>
  </si>
  <si>
    <t>Bet/FeZn</t>
  </si>
  <si>
    <t xml:space="preserve">Gumová podložka pod betónový podstavec </t>
  </si>
  <si>
    <t>400x400x5</t>
  </si>
  <si>
    <t>Ochranná striežka</t>
  </si>
  <si>
    <t>OS01</t>
  </si>
  <si>
    <t>Svorka na zachtávaciu tyč</t>
  </si>
  <si>
    <t>SJ01</t>
  </si>
  <si>
    <t>Držiak zachytávacej tyče do múru</t>
  </si>
  <si>
    <t>DJ1</t>
  </si>
  <si>
    <t>Zemniaci pás</t>
  </si>
  <si>
    <t>FeZn 30x4 - 25m</t>
  </si>
  <si>
    <t>Zemniaca svorka - pás/drôt</t>
  </si>
  <si>
    <t>SR03</t>
  </si>
  <si>
    <t>Zemniaca svorka - pás/pás</t>
  </si>
  <si>
    <t>SR02</t>
  </si>
  <si>
    <t>Ochranný uholník</t>
  </si>
  <si>
    <t>OU 1,7m</t>
  </si>
  <si>
    <t>Držiak ochranného uholníka</t>
  </si>
  <si>
    <t>DOUR vr2</t>
  </si>
  <si>
    <t xml:space="preserve">Pozinkovaný drôt </t>
  </si>
  <si>
    <t>FeZn 10</t>
  </si>
  <si>
    <t>Ekvipotencionálna svorkovnica</t>
  </si>
  <si>
    <t>EVP-SK</t>
  </si>
  <si>
    <t>SEZ</t>
  </si>
  <si>
    <t>Gumoasfalt - PARAMO</t>
  </si>
  <si>
    <t>SA 12</t>
  </si>
  <si>
    <t>Pomocny material</t>
  </si>
  <si>
    <t>Samotná DPH</t>
  </si>
  <si>
    <t>Suma s DPH</t>
  </si>
  <si>
    <t>VYKAZ VYMER</t>
  </si>
  <si>
    <t xml:space="preserve"> Stavba : Zníženie nergetickej náročnosti hospodárskeho pavilónu MŠ Mudrochova, Rajec</t>
  </si>
  <si>
    <t>27.6.2018</t>
  </si>
  <si>
    <t xml:space="preserve">Objekt : Zníženie energetickej náročnosti  hospodárskeho pavilónu MŠ 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</si>
</sst>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41B];[Red]\-#,##0.00\ [$€-41B]"/>
    <numFmt numFmtId="173" formatCode="#,##0&quot; Sk&quot;;[Red]\-#,##0&quot; Sk&quot;"/>
    <numFmt numFmtId="174" formatCode="\ #,##0&quot; Sk &quot;;\-#,##0&quot; Sk &quot;;&quot; - Sk &quot;;@\ "/>
    <numFmt numFmtId="175" formatCode="#,##0&quot;     &quot;"/>
    <numFmt numFmtId="176" formatCode="#,##0&quot; Sk&quot;"/>
    <numFmt numFmtId="177" formatCode="#,##0\ "/>
    <numFmt numFmtId="178" formatCode="#,##0.000"/>
    <numFmt numFmtId="179" formatCode="#,##0.00000"/>
    <numFmt numFmtId="180" formatCode="#,##0.0"/>
    <numFmt numFmtId="181" formatCode="#,##0.0000"/>
  </numFmts>
  <fonts count="50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7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63"/>
      <name val="Calibri Light"/>
      <family val="2"/>
    </font>
    <font>
      <sz val="8"/>
      <color indexed="10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FF0000"/>
      <name val="Arial Narrow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vertical="center"/>
      <protection/>
    </xf>
    <xf numFmtId="0" fontId="0" fillId="0" borderId="0" applyFill="0" applyBorder="0">
      <alignment vertical="center"/>
      <protection/>
    </xf>
    <xf numFmtId="173" fontId="3" fillId="0" borderId="1">
      <alignment/>
      <protection/>
    </xf>
    <xf numFmtId="0" fontId="0" fillId="0" borderId="1" applyFill="0">
      <alignment/>
      <protection/>
    </xf>
    <xf numFmtId="174" fontId="0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2" applyNumberFormat="0" applyAlignment="0" applyProtection="0"/>
    <xf numFmtId="0" fontId="8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" fillId="0" borderId="0">
      <alignment/>
      <protection/>
    </xf>
    <xf numFmtId="0" fontId="3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6" applyNumberFormat="0" applyAlignment="0" applyProtection="0"/>
    <xf numFmtId="0" fontId="6" fillId="33" borderId="0" applyNumberFormat="0" applyBorder="0" applyAlignment="0" applyProtection="0"/>
    <xf numFmtId="0" fontId="16" fillId="13" borderId="2" applyNumberFormat="0" applyAlignment="0" applyProtection="0"/>
    <xf numFmtId="0" fontId="39" fillId="37" borderId="7" applyNumberFormat="0" applyAlignment="0" applyProtection="0"/>
    <xf numFmtId="0" fontId="15" fillId="36" borderId="6" applyNumberFormat="0" applyAlignment="0" applyProtection="0"/>
    <xf numFmtId="0" fontId="17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0" fillId="38" borderId="0" applyNumberFormat="0" applyBorder="0" applyAlignment="0" applyProtection="0"/>
    <xf numFmtId="0" fontId="19" fillId="13" borderId="0" applyNumberFormat="0" applyBorder="0" applyAlignment="0" applyProtection="0"/>
    <xf numFmtId="0" fontId="9" fillId="0" borderId="0">
      <alignment/>
      <protection/>
    </xf>
    <xf numFmtId="0" fontId="0" fillId="4" borderId="9" applyNumberFormat="0" applyAlignment="0" applyProtection="0"/>
    <xf numFmtId="0" fontId="20" fillId="34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41" fillId="0" borderId="11" applyNumberFormat="0" applyFill="0" applyAlignment="0" applyProtection="0"/>
    <xf numFmtId="0" fontId="17" fillId="0" borderId="8" applyNumberFormat="0" applyFill="0" applyAlignment="0" applyProtection="0"/>
    <xf numFmtId="0" fontId="42" fillId="0" borderId="12" applyNumberFormat="0" applyFill="0" applyAlignment="0" applyProtection="0"/>
    <xf numFmtId="0" fontId="11" fillId="6" borderId="0" applyNumberFormat="0" applyBorder="0" applyAlignment="0" applyProtection="0"/>
    <xf numFmtId="0" fontId="3" fillId="0" borderId="0" applyBorder="0">
      <alignment vertical="center"/>
      <protection/>
    </xf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13">
      <alignment vertical="center"/>
      <protection/>
    </xf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13" borderId="2" applyNumberFormat="0" applyAlignment="0" applyProtection="0"/>
    <xf numFmtId="0" fontId="7" fillId="34" borderId="2" applyNumberFormat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0" fillId="34" borderId="10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1" fillId="0" borderId="0" xfId="111" applyFont="1">
      <alignment/>
      <protection/>
    </xf>
    <xf numFmtId="0" fontId="21" fillId="0" borderId="0" xfId="111" applyFont="1" applyAlignment="1">
      <alignment horizontal="left" vertical="center"/>
      <protection/>
    </xf>
    <xf numFmtId="0" fontId="22" fillId="0" borderId="0" xfId="111" applyFont="1" applyAlignment="1">
      <alignment horizontal="left" vertical="center"/>
      <protection/>
    </xf>
    <xf numFmtId="0" fontId="23" fillId="0" borderId="0" xfId="111" applyFont="1">
      <alignment/>
      <protection/>
    </xf>
    <xf numFmtId="0" fontId="21" fillId="0" borderId="14" xfId="111" applyFont="1" applyBorder="1" applyAlignment="1">
      <alignment horizontal="left" vertical="center"/>
      <protection/>
    </xf>
    <xf numFmtId="0" fontId="21" fillId="0" borderId="15" xfId="111" applyFont="1" applyBorder="1" applyAlignment="1">
      <alignment horizontal="left" vertical="center"/>
      <protection/>
    </xf>
    <xf numFmtId="0" fontId="21" fillId="0" borderId="15" xfId="111" applyFont="1" applyBorder="1" applyAlignment="1">
      <alignment horizontal="right" vertical="center"/>
      <protection/>
    </xf>
    <xf numFmtId="0" fontId="21" fillId="0" borderId="16" xfId="111" applyFont="1" applyBorder="1" applyAlignment="1">
      <alignment horizontal="left" vertical="center"/>
      <protection/>
    </xf>
    <xf numFmtId="0" fontId="24" fillId="0" borderId="0" xfId="111" applyFont="1">
      <alignment/>
      <protection/>
    </xf>
    <xf numFmtId="0" fontId="24" fillId="0" borderId="0" xfId="111" applyFont="1" applyProtection="1">
      <alignment/>
      <protection locked="0"/>
    </xf>
    <xf numFmtId="49" fontId="24" fillId="0" borderId="0" xfId="111" applyNumberFormat="1" applyFont="1">
      <alignment/>
      <protection/>
    </xf>
    <xf numFmtId="0" fontId="21" fillId="0" borderId="17" xfId="111" applyFont="1" applyBorder="1" applyAlignment="1">
      <alignment horizontal="left" vertical="center"/>
      <protection/>
    </xf>
    <xf numFmtId="0" fontId="21" fillId="0" borderId="18" xfId="111" applyFont="1" applyBorder="1" applyAlignment="1">
      <alignment horizontal="left" vertical="center"/>
      <protection/>
    </xf>
    <xf numFmtId="0" fontId="21" fillId="0" borderId="18" xfId="111" applyFont="1" applyBorder="1" applyAlignment="1">
      <alignment horizontal="right" vertical="center"/>
      <protection/>
    </xf>
    <xf numFmtId="0" fontId="21" fillId="0" borderId="19" xfId="111" applyFont="1" applyBorder="1" applyAlignment="1">
      <alignment horizontal="left" vertical="center"/>
      <protection/>
    </xf>
    <xf numFmtId="0" fontId="21" fillId="0" borderId="20" xfId="111" applyFont="1" applyBorder="1" applyAlignment="1">
      <alignment horizontal="left" vertical="center"/>
      <protection/>
    </xf>
    <xf numFmtId="0" fontId="21" fillId="0" borderId="21" xfId="111" applyFont="1" applyBorder="1" applyAlignment="1">
      <alignment horizontal="left" vertical="center"/>
      <protection/>
    </xf>
    <xf numFmtId="0" fontId="21" fillId="0" borderId="21" xfId="111" applyFont="1" applyBorder="1" applyAlignment="1">
      <alignment horizontal="right" vertical="center"/>
      <protection/>
    </xf>
    <xf numFmtId="49" fontId="21" fillId="0" borderId="21" xfId="111" applyNumberFormat="1" applyFont="1" applyBorder="1" applyAlignment="1">
      <alignment horizontal="left" vertical="center"/>
      <protection/>
    </xf>
    <xf numFmtId="0" fontId="21" fillId="0" borderId="22" xfId="111" applyFont="1" applyBorder="1" applyAlignment="1">
      <alignment horizontal="left" vertical="center"/>
      <protection/>
    </xf>
    <xf numFmtId="49" fontId="21" fillId="0" borderId="15" xfId="111" applyNumberFormat="1" applyFont="1" applyBorder="1" applyAlignment="1">
      <alignment horizontal="right" vertical="center"/>
      <protection/>
    </xf>
    <xf numFmtId="49" fontId="21" fillId="0" borderId="18" xfId="111" applyNumberFormat="1" applyFont="1" applyBorder="1" applyAlignment="1">
      <alignment horizontal="right" vertical="center"/>
      <protection/>
    </xf>
    <xf numFmtId="49" fontId="21" fillId="0" borderId="21" xfId="111" applyNumberFormat="1" applyFont="1" applyBorder="1" applyAlignment="1">
      <alignment horizontal="right" vertical="center"/>
      <protection/>
    </xf>
    <xf numFmtId="0" fontId="21" fillId="0" borderId="14" xfId="111" applyFont="1" applyBorder="1" applyAlignment="1">
      <alignment horizontal="right" vertical="center"/>
      <protection/>
    </xf>
    <xf numFmtId="0" fontId="21" fillId="0" borderId="15" xfId="111" applyFont="1" applyBorder="1" applyAlignment="1">
      <alignment vertical="center"/>
      <protection/>
    </xf>
    <xf numFmtId="175" fontId="21" fillId="0" borderId="15" xfId="111" applyNumberFormat="1" applyFont="1" applyBorder="1" applyAlignment="1">
      <alignment horizontal="left" vertical="center"/>
      <protection/>
    </xf>
    <xf numFmtId="176" fontId="21" fillId="0" borderId="15" xfId="111" applyNumberFormat="1" applyFont="1" applyBorder="1" applyAlignment="1">
      <alignment horizontal="right" vertical="center"/>
      <protection/>
    </xf>
    <xf numFmtId="3" fontId="21" fillId="0" borderId="23" xfId="111" applyNumberFormat="1" applyFont="1" applyBorder="1" applyAlignment="1">
      <alignment horizontal="right" vertical="center"/>
      <protection/>
    </xf>
    <xf numFmtId="3" fontId="21" fillId="0" borderId="16" xfId="111" applyNumberFormat="1" applyFont="1" applyBorder="1" applyAlignment="1">
      <alignment vertical="center"/>
      <protection/>
    </xf>
    <xf numFmtId="0" fontId="21" fillId="0" borderId="24" xfId="111" applyFont="1" applyBorder="1" applyAlignment="1">
      <alignment horizontal="right" vertical="center"/>
      <protection/>
    </xf>
    <xf numFmtId="0" fontId="21" fillId="0" borderId="25" xfId="111" applyFont="1" applyBorder="1" applyAlignment="1">
      <alignment vertical="center"/>
      <protection/>
    </xf>
    <xf numFmtId="175" fontId="21" fillId="0" borderId="25" xfId="111" applyNumberFormat="1" applyFont="1" applyBorder="1" applyAlignment="1">
      <alignment horizontal="left" vertical="center"/>
      <protection/>
    </xf>
    <xf numFmtId="176" fontId="21" fillId="0" borderId="25" xfId="111" applyNumberFormat="1" applyFont="1" applyBorder="1" applyAlignment="1">
      <alignment horizontal="right" vertical="center"/>
      <protection/>
    </xf>
    <xf numFmtId="3" fontId="21" fillId="0" borderId="26" xfId="111" applyNumberFormat="1" applyFont="1" applyBorder="1" applyAlignment="1">
      <alignment horizontal="right" vertical="center"/>
      <protection/>
    </xf>
    <xf numFmtId="0" fontId="21" fillId="0" borderId="25" xfId="111" applyFont="1" applyBorder="1" applyAlignment="1">
      <alignment horizontal="right" vertical="center"/>
      <protection/>
    </xf>
    <xf numFmtId="3" fontId="21" fillId="0" borderId="27" xfId="111" applyNumberFormat="1" applyFont="1" applyBorder="1" applyAlignment="1">
      <alignment vertical="center"/>
      <protection/>
    </xf>
    <xf numFmtId="0" fontId="25" fillId="0" borderId="28" xfId="111" applyFont="1" applyBorder="1" applyAlignment="1">
      <alignment horizontal="center" vertical="center"/>
      <protection/>
    </xf>
    <xf numFmtId="0" fontId="21" fillId="0" borderId="29" xfId="111" applyFont="1" applyBorder="1" applyAlignment="1">
      <alignment horizontal="left" vertical="center"/>
      <protection/>
    </xf>
    <xf numFmtId="0" fontId="21" fillId="0" borderId="29" xfId="111" applyFont="1" applyBorder="1" applyAlignment="1">
      <alignment horizontal="center" vertical="center"/>
      <protection/>
    </xf>
    <xf numFmtId="0" fontId="21" fillId="0" borderId="30" xfId="111" applyFont="1" applyBorder="1" applyAlignment="1">
      <alignment horizontal="center" vertical="center"/>
      <protection/>
    </xf>
    <xf numFmtId="0" fontId="21" fillId="0" borderId="31" xfId="111" applyFont="1" applyBorder="1" applyAlignment="1">
      <alignment horizontal="center" vertical="center"/>
      <protection/>
    </xf>
    <xf numFmtId="0" fontId="21" fillId="0" borderId="32" xfId="111" applyFont="1" applyBorder="1" applyAlignment="1">
      <alignment horizontal="left" vertical="center"/>
      <protection/>
    </xf>
    <xf numFmtId="4" fontId="21" fillId="0" borderId="32" xfId="111" applyNumberFormat="1" applyFont="1" applyBorder="1" applyAlignment="1">
      <alignment horizontal="right" vertical="center"/>
      <protection/>
    </xf>
    <xf numFmtId="4" fontId="21" fillId="0" borderId="33" xfId="111" applyNumberFormat="1" applyFont="1" applyBorder="1" applyAlignment="1">
      <alignment horizontal="right" vertical="center"/>
      <protection/>
    </xf>
    <xf numFmtId="0" fontId="21" fillId="0" borderId="34" xfId="111" applyFont="1" applyBorder="1" applyAlignment="1">
      <alignment horizontal="left" vertical="center"/>
      <protection/>
    </xf>
    <xf numFmtId="10" fontId="21" fillId="0" borderId="35" xfId="111" applyNumberFormat="1" applyFont="1" applyBorder="1" applyAlignment="1">
      <alignment horizontal="right" vertical="center"/>
      <protection/>
    </xf>
    <xf numFmtId="0" fontId="21" fillId="0" borderId="36" xfId="111" applyFont="1" applyBorder="1" applyAlignment="1">
      <alignment horizontal="center" vertical="center"/>
      <protection/>
    </xf>
    <xf numFmtId="0" fontId="21" fillId="0" borderId="13" xfId="111" applyFont="1" applyBorder="1" applyAlignment="1">
      <alignment horizontal="left" vertical="center"/>
      <protection/>
    </xf>
    <xf numFmtId="4" fontId="21" fillId="0" borderId="13" xfId="111" applyNumberFormat="1" applyFont="1" applyBorder="1" applyAlignment="1">
      <alignment horizontal="right" vertical="center"/>
      <protection/>
    </xf>
    <xf numFmtId="4" fontId="21" fillId="0" borderId="37" xfId="111" applyNumberFormat="1" applyFont="1" applyBorder="1" applyAlignment="1">
      <alignment horizontal="right" vertical="center"/>
      <protection/>
    </xf>
    <xf numFmtId="0" fontId="21" fillId="0" borderId="38" xfId="111" applyFont="1" applyBorder="1" applyAlignment="1">
      <alignment horizontal="left" vertical="center"/>
      <protection/>
    </xf>
    <xf numFmtId="10" fontId="21" fillId="0" borderId="39" xfId="111" applyNumberFormat="1" applyFont="1" applyBorder="1" applyAlignment="1">
      <alignment horizontal="right" vertical="center"/>
      <protection/>
    </xf>
    <xf numFmtId="4" fontId="21" fillId="0" borderId="40" xfId="111" applyNumberFormat="1" applyFont="1" applyBorder="1" applyAlignment="1">
      <alignment horizontal="right" vertical="center"/>
      <protection/>
    </xf>
    <xf numFmtId="0" fontId="21" fillId="0" borderId="41" xfId="111" applyFont="1" applyBorder="1" applyAlignment="1">
      <alignment horizontal="center" vertical="center"/>
      <protection/>
    </xf>
    <xf numFmtId="0" fontId="21" fillId="0" borderId="42" xfId="111" applyFont="1" applyBorder="1" applyAlignment="1">
      <alignment horizontal="left" vertical="center"/>
      <protection/>
    </xf>
    <xf numFmtId="4" fontId="21" fillId="0" borderId="42" xfId="111" applyNumberFormat="1" applyFont="1" applyBorder="1" applyAlignment="1">
      <alignment horizontal="right" vertical="center"/>
      <protection/>
    </xf>
    <xf numFmtId="4" fontId="21" fillId="0" borderId="43" xfId="111" applyNumberFormat="1" applyFont="1" applyBorder="1" applyAlignment="1">
      <alignment horizontal="right" vertical="center"/>
      <protection/>
    </xf>
    <xf numFmtId="4" fontId="21" fillId="0" borderId="44" xfId="111" applyNumberFormat="1" applyFont="1" applyBorder="1" applyAlignment="1">
      <alignment horizontal="right" vertical="center"/>
      <protection/>
    </xf>
    <xf numFmtId="0" fontId="21" fillId="0" borderId="42" xfId="111" applyFont="1" applyBorder="1" applyAlignment="1">
      <alignment horizontal="right" vertical="center"/>
      <protection/>
    </xf>
    <xf numFmtId="0" fontId="21" fillId="0" borderId="43" xfId="111" applyFont="1" applyBorder="1" applyAlignment="1">
      <alignment horizontal="left" vertical="center"/>
      <protection/>
    </xf>
    <xf numFmtId="0" fontId="21" fillId="0" borderId="45" xfId="111" applyFont="1" applyBorder="1" applyAlignment="1">
      <alignment horizontal="right" vertical="center"/>
      <protection/>
    </xf>
    <xf numFmtId="0" fontId="21" fillId="0" borderId="46" xfId="111" applyFont="1" applyBorder="1" applyAlignment="1">
      <alignment horizontal="center" vertical="center"/>
      <protection/>
    </xf>
    <xf numFmtId="0" fontId="21" fillId="0" borderId="47" xfId="111" applyFont="1" applyBorder="1" applyAlignment="1">
      <alignment horizontal="left" vertical="center"/>
      <protection/>
    </xf>
    <xf numFmtId="0" fontId="21" fillId="0" borderId="48" xfId="111" applyFont="1" applyBorder="1" applyAlignment="1">
      <alignment horizontal="left" vertical="center"/>
      <protection/>
    </xf>
    <xf numFmtId="0" fontId="21" fillId="0" borderId="49" xfId="111" applyFont="1" applyBorder="1" applyAlignment="1">
      <alignment horizontal="left" vertical="center"/>
      <protection/>
    </xf>
    <xf numFmtId="0" fontId="21" fillId="0" borderId="0" xfId="111" applyFont="1" applyBorder="1" applyAlignment="1">
      <alignment horizontal="left" vertical="center"/>
      <protection/>
    </xf>
    <xf numFmtId="0" fontId="21" fillId="0" borderId="50" xfId="111" applyFont="1" applyBorder="1" applyAlignment="1">
      <alignment horizontal="left" vertical="center"/>
      <protection/>
    </xf>
    <xf numFmtId="0" fontId="21" fillId="0" borderId="39" xfId="111" applyFont="1" applyBorder="1" applyAlignment="1">
      <alignment horizontal="left" vertical="center"/>
      <protection/>
    </xf>
    <xf numFmtId="0" fontId="21" fillId="0" borderId="47" xfId="111" applyFont="1" applyBorder="1" applyAlignment="1">
      <alignment horizontal="right" vertical="center"/>
      <protection/>
    </xf>
    <xf numFmtId="0" fontId="21" fillId="0" borderId="50" xfId="111" applyFont="1" applyBorder="1" applyAlignment="1">
      <alignment horizontal="right" vertical="center"/>
      <protection/>
    </xf>
    <xf numFmtId="0" fontId="21" fillId="0" borderId="51" xfId="111" applyFont="1" applyBorder="1" applyAlignment="1">
      <alignment horizontal="left" vertical="center"/>
      <protection/>
    </xf>
    <xf numFmtId="0" fontId="21" fillId="0" borderId="24" xfId="111" applyFont="1" applyBorder="1" applyAlignment="1">
      <alignment horizontal="left" vertical="center"/>
      <protection/>
    </xf>
    <xf numFmtId="0" fontId="21" fillId="0" borderId="25" xfId="111" applyFont="1" applyBorder="1" applyAlignment="1">
      <alignment horizontal="left" vertical="center"/>
      <protection/>
    </xf>
    <xf numFmtId="0" fontId="21" fillId="0" borderId="27" xfId="111" applyFont="1" applyBorder="1" applyAlignment="1">
      <alignment horizontal="left" vertical="center"/>
      <protection/>
    </xf>
    <xf numFmtId="0" fontId="21" fillId="0" borderId="35" xfId="111" applyFont="1" applyBorder="1" applyAlignment="1">
      <alignment horizontal="right" vertical="center"/>
      <protection/>
    </xf>
    <xf numFmtId="4" fontId="21" fillId="0" borderId="39" xfId="111" applyNumberFormat="1" applyFont="1" applyBorder="1" applyAlignment="1">
      <alignment horizontal="right" vertical="center"/>
      <protection/>
    </xf>
    <xf numFmtId="0" fontId="25" fillId="0" borderId="52" xfId="111" applyFont="1" applyBorder="1" applyAlignment="1">
      <alignment horizontal="center" vertical="center"/>
      <protection/>
    </xf>
    <xf numFmtId="0" fontId="21" fillId="0" borderId="53" xfId="111" applyFont="1" applyBorder="1" applyAlignment="1">
      <alignment horizontal="left" vertical="center"/>
      <protection/>
    </xf>
    <xf numFmtId="0" fontId="21" fillId="0" borderId="54" xfId="111" applyFont="1" applyBorder="1" applyAlignment="1">
      <alignment horizontal="left" vertical="center"/>
      <protection/>
    </xf>
    <xf numFmtId="177" fontId="21" fillId="0" borderId="55" xfId="111" applyNumberFormat="1" applyFont="1" applyBorder="1" applyAlignment="1">
      <alignment horizontal="right" vertical="center"/>
      <protection/>
    </xf>
    <xf numFmtId="0" fontId="21" fillId="0" borderId="0" xfId="0" applyFont="1" applyAlignment="1" applyProtection="1">
      <alignment horizontal="right" vertical="top"/>
      <protection/>
    </xf>
    <xf numFmtId="49" fontId="21" fillId="0" borderId="0" xfId="0" applyNumberFormat="1" applyFont="1" applyAlignment="1" applyProtection="1">
      <alignment horizontal="center" vertical="top"/>
      <protection/>
    </xf>
    <xf numFmtId="49" fontId="21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left" vertical="top" wrapText="1"/>
      <protection/>
    </xf>
    <xf numFmtId="178" fontId="21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" fontId="21" fillId="0" borderId="0" xfId="0" applyNumberFormat="1" applyFont="1" applyAlignment="1" applyProtection="1">
      <alignment vertical="top"/>
      <protection/>
    </xf>
    <xf numFmtId="179" fontId="21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25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4" fontId="21" fillId="0" borderId="0" xfId="0" applyNumberFormat="1" applyFont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49" fontId="23" fillId="0" borderId="0" xfId="111" applyNumberFormat="1" applyFont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1" fillId="0" borderId="0" xfId="0" applyNumberFormat="1" applyFont="1" applyAlignment="1" applyProtection="1">
      <alignment/>
      <protection/>
    </xf>
    <xf numFmtId="180" fontId="23" fillId="0" borderId="0" xfId="0" applyNumberFormat="1" applyFont="1" applyAlignment="1" applyProtection="1">
      <alignment horizontal="right"/>
      <protection/>
    </xf>
    <xf numFmtId="4" fontId="23" fillId="0" borderId="0" xfId="0" applyNumberFormat="1" applyFont="1" applyAlignment="1" applyProtection="1">
      <alignment horizontal="right"/>
      <protection/>
    </xf>
    <xf numFmtId="178" fontId="23" fillId="0" borderId="0" xfId="0" applyNumberFormat="1" applyFont="1" applyAlignment="1" applyProtection="1">
      <alignment horizontal="right"/>
      <protection/>
    </xf>
    <xf numFmtId="181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21" fillId="0" borderId="56" xfId="0" applyFont="1" applyBorder="1" applyAlignment="1" applyProtection="1">
      <alignment horizontal="center"/>
      <protection/>
    </xf>
    <xf numFmtId="0" fontId="21" fillId="0" borderId="56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left"/>
      <protection/>
    </xf>
    <xf numFmtId="0" fontId="21" fillId="0" borderId="32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wrapText="1"/>
      <protection/>
    </xf>
    <xf numFmtId="180" fontId="21" fillId="0" borderId="0" xfId="0" applyNumberFormat="1" applyFont="1" applyAlignment="1" applyProtection="1">
      <alignment vertical="top"/>
      <protection/>
    </xf>
    <xf numFmtId="49" fontId="25" fillId="0" borderId="0" xfId="0" applyNumberFormat="1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right" vertical="top"/>
      <protection/>
    </xf>
    <xf numFmtId="49" fontId="21" fillId="0" borderId="0" xfId="0" applyNumberFormat="1" applyFont="1" applyAlignment="1" applyProtection="1">
      <alignment horizontal="right" vertical="top" wrapText="1"/>
      <protection/>
    </xf>
    <xf numFmtId="4" fontId="25" fillId="0" borderId="0" xfId="0" applyNumberFormat="1" applyFont="1" applyAlignment="1" applyProtection="1">
      <alignment vertical="top"/>
      <protection/>
    </xf>
    <xf numFmtId="179" fontId="25" fillId="0" borderId="0" xfId="0" applyNumberFormat="1" applyFont="1" applyAlignment="1" applyProtection="1">
      <alignment vertical="top"/>
      <protection/>
    </xf>
    <xf numFmtId="178" fontId="25" fillId="0" borderId="0" xfId="0" applyNumberFormat="1" applyFont="1" applyAlignment="1" applyProtection="1">
      <alignment vertical="top"/>
      <protection/>
    </xf>
    <xf numFmtId="49" fontId="27" fillId="0" borderId="0" xfId="0" applyNumberFormat="1" applyFont="1" applyAlignment="1" applyProtection="1">
      <alignment horizontal="center" vertical="top"/>
      <protection/>
    </xf>
    <xf numFmtId="49" fontId="27" fillId="0" borderId="0" xfId="0" applyNumberFormat="1" applyFont="1" applyAlignment="1" applyProtection="1">
      <alignment vertical="top"/>
      <protection/>
    </xf>
    <xf numFmtId="49" fontId="27" fillId="0" borderId="0" xfId="0" applyNumberFormat="1" applyFont="1" applyAlignment="1" applyProtection="1">
      <alignment horizontal="left" vertical="top" wrapText="1"/>
      <protection/>
    </xf>
    <xf numFmtId="178" fontId="27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 vertical="top"/>
      <protection/>
    </xf>
    <xf numFmtId="4" fontId="27" fillId="0" borderId="0" xfId="0" applyNumberFormat="1" applyFont="1" applyAlignment="1" applyProtection="1">
      <alignment vertical="top"/>
      <protection/>
    </xf>
    <xf numFmtId="179" fontId="27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 horizontal="center" vertical="top"/>
      <protection/>
    </xf>
    <xf numFmtId="49" fontId="25" fillId="0" borderId="0" xfId="0" applyNumberFormat="1" applyFont="1" applyAlignment="1" applyProtection="1">
      <alignment horizontal="right" vertical="top" wrapText="1"/>
      <protection/>
    </xf>
    <xf numFmtId="178" fontId="48" fillId="0" borderId="0" xfId="0" applyNumberFormat="1" applyFont="1" applyAlignment="1" applyProtection="1">
      <alignment vertical="top"/>
      <protection/>
    </xf>
    <xf numFmtId="49" fontId="48" fillId="0" borderId="0" xfId="0" applyNumberFormat="1" applyFont="1" applyAlignment="1" applyProtection="1">
      <alignment horizontal="right" vertical="top"/>
      <protection/>
    </xf>
    <xf numFmtId="49" fontId="48" fillId="0" borderId="0" xfId="0" applyNumberFormat="1" applyFont="1" applyAlignment="1" applyProtection="1">
      <alignment horizontal="center" vertical="top"/>
      <protection/>
    </xf>
    <xf numFmtId="49" fontId="48" fillId="0" borderId="0" xfId="0" applyNumberFormat="1" applyFont="1" applyAlignment="1" applyProtection="1">
      <alignment vertical="top"/>
      <protection/>
    </xf>
    <xf numFmtId="49" fontId="48" fillId="0" borderId="0" xfId="0" applyNumberFormat="1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vertical="top"/>
      <protection/>
    </xf>
    <xf numFmtId="4" fontId="48" fillId="0" borderId="0" xfId="0" applyNumberFormat="1" applyFont="1" applyAlignment="1" applyProtection="1">
      <alignment vertical="top"/>
      <protection/>
    </xf>
    <xf numFmtId="179" fontId="48" fillId="0" borderId="0" xfId="0" applyNumberFormat="1" applyFont="1" applyAlignment="1" applyProtection="1">
      <alignment vertical="top"/>
      <protection/>
    </xf>
    <xf numFmtId="0" fontId="48" fillId="0" borderId="0" xfId="0" applyFont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21" fillId="0" borderId="30" xfId="111" applyFont="1" applyBorder="1" applyAlignment="1">
      <alignment horizontal="center" vertical="center"/>
      <protection/>
    </xf>
    <xf numFmtId="0" fontId="21" fillId="0" borderId="57" xfId="111" applyFont="1" applyBorder="1" applyAlignment="1">
      <alignment horizontal="center" vertical="center"/>
      <protection/>
    </xf>
    <xf numFmtId="0" fontId="21" fillId="0" borderId="58" xfId="111" applyFont="1" applyBorder="1" applyAlignment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</cellXfs>
  <cellStyles count="134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" xfId="101"/>
    <cellStyle name="Nadpis 1" xfId="102"/>
    <cellStyle name="Nadpis 2" xfId="103"/>
    <cellStyle name="Nadpis 3" xfId="104"/>
    <cellStyle name="Nadpis 4" xfId="105"/>
    <cellStyle name="Nadpis1" xfId="106"/>
    <cellStyle name="Název" xfId="107"/>
    <cellStyle name="Neutral" xfId="108"/>
    <cellStyle name="Neutrálna" xfId="109"/>
    <cellStyle name="Neutrální" xfId="110"/>
    <cellStyle name="normálne_KLs" xfId="111"/>
    <cellStyle name="Note" xfId="112"/>
    <cellStyle name="Output" xfId="113"/>
    <cellStyle name="Percent" xfId="114"/>
    <cellStyle name="Poznámka" xfId="115"/>
    <cellStyle name="Prepojená bunka" xfId="116"/>
    <cellStyle name="Propojená buňka" xfId="117"/>
    <cellStyle name="Spolu" xfId="118"/>
    <cellStyle name="Správně" xfId="119"/>
    <cellStyle name="TEXT" xfId="120"/>
    <cellStyle name="Text upozornění" xfId="121"/>
    <cellStyle name="Text upozornenia" xfId="122"/>
    <cellStyle name="TEXT1" xfId="123"/>
    <cellStyle name="Title" xfId="124"/>
    <cellStyle name="Titul" xfId="125"/>
    <cellStyle name="Total" xfId="126"/>
    <cellStyle name="Vstup" xfId="127"/>
    <cellStyle name="Výpočet" xfId="128"/>
    <cellStyle name="Výsledok" xfId="129"/>
    <cellStyle name="Výsledok2" xfId="130"/>
    <cellStyle name="Výstup" xfId="131"/>
    <cellStyle name="Vysvětlující text" xfId="132"/>
    <cellStyle name="Vysvetľujúci text" xfId="133"/>
    <cellStyle name="Warning Text" xfId="134"/>
    <cellStyle name="Zlá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Zeros="0" tabSelected="1" view="pageBreakPreview" zoomScaleSheetLayoutView="100" zoomScalePageLayoutView="0" workbookViewId="0" topLeftCell="A7">
      <selection activeCell="K7" sqref="K7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/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2:30" s="1" customFormat="1" ht="18" customHeight="1">
      <c r="B2" s="5" t="s">
        <v>655</v>
      </c>
      <c r="C2" s="6"/>
      <c r="D2" s="6"/>
      <c r="E2" s="6"/>
      <c r="F2" s="6"/>
      <c r="G2" s="7"/>
      <c r="H2" s="6" t="s">
        <v>5</v>
      </c>
      <c r="I2" s="6"/>
      <c r="J2" s="6" t="s">
        <v>6</v>
      </c>
      <c r="K2" s="6"/>
      <c r="L2" s="6" t="s">
        <v>7</v>
      </c>
      <c r="M2" s="8"/>
      <c r="Z2" s="4" t="s">
        <v>8</v>
      </c>
      <c r="AA2" s="9" t="s">
        <v>9</v>
      </c>
      <c r="AB2" s="10" t="s">
        <v>10</v>
      </c>
      <c r="AC2" s="9"/>
      <c r="AD2" s="11"/>
    </row>
    <row r="3" spans="2:30" s="1" customFormat="1" ht="18" customHeight="1">
      <c r="B3" s="12" t="s">
        <v>11</v>
      </c>
      <c r="C3" s="13"/>
      <c r="D3" s="13"/>
      <c r="E3" s="13"/>
      <c r="F3" s="13"/>
      <c r="G3" s="14" t="s">
        <v>12</v>
      </c>
      <c r="H3" s="13" t="s">
        <v>11</v>
      </c>
      <c r="I3" s="13"/>
      <c r="J3" s="13" t="s">
        <v>13</v>
      </c>
      <c r="K3" s="13"/>
      <c r="L3" s="13" t="s">
        <v>14</v>
      </c>
      <c r="M3" s="15"/>
      <c r="Z3" s="4" t="s">
        <v>15</v>
      </c>
      <c r="AA3" s="9" t="s">
        <v>16</v>
      </c>
      <c r="AB3" s="10" t="s">
        <v>10</v>
      </c>
      <c r="AC3" s="9" t="s">
        <v>17</v>
      </c>
      <c r="AD3" s="11" t="s">
        <v>18</v>
      </c>
    </row>
    <row r="4" spans="2:30" s="1" customFormat="1" ht="18" customHeight="1">
      <c r="B4" s="16" t="s">
        <v>11</v>
      </c>
      <c r="C4" s="17"/>
      <c r="D4" s="17"/>
      <c r="E4" s="17"/>
      <c r="F4" s="17"/>
      <c r="G4" s="18"/>
      <c r="H4" s="17"/>
      <c r="I4" s="17"/>
      <c r="J4" s="17" t="s">
        <v>19</v>
      </c>
      <c r="K4" s="19" t="s">
        <v>656</v>
      </c>
      <c r="L4" s="17" t="s">
        <v>20</v>
      </c>
      <c r="M4" s="20"/>
      <c r="Z4" s="4" t="s">
        <v>21</v>
      </c>
      <c r="AA4" s="9" t="s">
        <v>22</v>
      </c>
      <c r="AB4" s="10" t="s">
        <v>10</v>
      </c>
      <c r="AC4" s="9"/>
      <c r="AD4" s="11"/>
    </row>
    <row r="5" spans="2:30" s="1" customFormat="1" ht="18" customHeight="1">
      <c r="B5" s="5" t="s">
        <v>23</v>
      </c>
      <c r="C5" s="6"/>
      <c r="D5" s="6" t="s">
        <v>24</v>
      </c>
      <c r="E5" s="6"/>
      <c r="F5" s="6"/>
      <c r="G5" s="21" t="s">
        <v>25</v>
      </c>
      <c r="H5" s="6" t="s">
        <v>5</v>
      </c>
      <c r="I5" s="6"/>
      <c r="J5" s="6" t="s">
        <v>26</v>
      </c>
      <c r="K5" s="6"/>
      <c r="L5" s="6" t="s">
        <v>27</v>
      </c>
      <c r="M5" s="8" t="s">
        <v>28</v>
      </c>
      <c r="Z5" s="4" t="s">
        <v>29</v>
      </c>
      <c r="AA5" s="9" t="s">
        <v>16</v>
      </c>
      <c r="AB5" s="10" t="s">
        <v>10</v>
      </c>
      <c r="AC5" s="9" t="s">
        <v>17</v>
      </c>
      <c r="AD5" s="11" t="s">
        <v>18</v>
      </c>
    </row>
    <row r="6" spans="2:30" s="1" customFormat="1" ht="18" customHeight="1">
      <c r="B6" s="12" t="s">
        <v>30</v>
      </c>
      <c r="C6" s="13"/>
      <c r="D6" s="13" t="s">
        <v>31</v>
      </c>
      <c r="E6" s="13"/>
      <c r="F6" s="13"/>
      <c r="G6" s="22"/>
      <c r="H6" s="13"/>
      <c r="I6" s="13"/>
      <c r="J6" s="13" t="s">
        <v>26</v>
      </c>
      <c r="K6" s="13"/>
      <c r="L6" s="13" t="s">
        <v>27</v>
      </c>
      <c r="M6" s="15" t="s">
        <v>28</v>
      </c>
      <c r="Z6" s="4" t="s">
        <v>32</v>
      </c>
      <c r="AA6" s="9" t="s">
        <v>33</v>
      </c>
      <c r="AB6" s="10" t="s">
        <v>10</v>
      </c>
      <c r="AC6" s="9" t="s">
        <v>17</v>
      </c>
      <c r="AD6" s="11" t="s">
        <v>18</v>
      </c>
    </row>
    <row r="7" spans="2:13" s="1" customFormat="1" ht="18" customHeight="1">
      <c r="B7" s="16" t="s">
        <v>34</v>
      </c>
      <c r="C7" s="17"/>
      <c r="D7" s="17" t="s">
        <v>35</v>
      </c>
      <c r="E7" s="17"/>
      <c r="F7" s="17"/>
      <c r="G7" s="23"/>
      <c r="H7" s="17"/>
      <c r="I7" s="17"/>
      <c r="J7" s="17" t="s">
        <v>26</v>
      </c>
      <c r="K7" s="17"/>
      <c r="L7" s="17" t="s">
        <v>27</v>
      </c>
      <c r="M7" s="20" t="s">
        <v>28</v>
      </c>
    </row>
    <row r="8" spans="2:13" s="1" customFormat="1" ht="18" customHeight="1">
      <c r="B8" s="24"/>
      <c r="C8" s="25"/>
      <c r="D8" s="26"/>
      <c r="E8" s="27"/>
      <c r="F8" s="28">
        <f>IF(B8&lt;&gt;0,ROUND($M$26/B8,0),0)</f>
        <v>0</v>
      </c>
      <c r="G8" s="21"/>
      <c r="H8" s="25"/>
      <c r="I8" s="28">
        <f>IF(G8&lt;&gt;0,ROUND($M$26/G8,0),0)</f>
        <v>0</v>
      </c>
      <c r="J8" s="7"/>
      <c r="K8" s="25"/>
      <c r="L8" s="27"/>
      <c r="M8" s="29">
        <f>IF(J8&lt;&gt;0,ROUND($M$26/J8,0),0)</f>
        <v>0</v>
      </c>
    </row>
    <row r="9" spans="2:13" s="1" customFormat="1" ht="18" customHeight="1">
      <c r="B9" s="30"/>
      <c r="C9" s="31"/>
      <c r="D9" s="32"/>
      <c r="E9" s="33"/>
      <c r="F9" s="34">
        <f>IF(B9&lt;&gt;0,ROUND($M$26/B9,0),0)</f>
        <v>0</v>
      </c>
      <c r="G9" s="35"/>
      <c r="H9" s="31"/>
      <c r="I9" s="34">
        <f>IF(G9&lt;&gt;0,ROUND($M$26/G9,0),0)</f>
        <v>0</v>
      </c>
      <c r="J9" s="35"/>
      <c r="K9" s="31"/>
      <c r="L9" s="33"/>
      <c r="M9" s="36">
        <f>IF(J9&lt;&gt;0,ROUND($M$26/J9,0),0)</f>
        <v>0</v>
      </c>
    </row>
    <row r="10" spans="2:13" s="1" customFormat="1" ht="18" customHeight="1">
      <c r="B10" s="37" t="s">
        <v>36</v>
      </c>
      <c r="C10" s="38" t="s">
        <v>37</v>
      </c>
      <c r="D10" s="39" t="s">
        <v>38</v>
      </c>
      <c r="E10" s="39" t="s">
        <v>39</v>
      </c>
      <c r="F10" s="40" t="s">
        <v>40</v>
      </c>
      <c r="G10" s="37" t="s">
        <v>41</v>
      </c>
      <c r="H10" s="159" t="s">
        <v>42</v>
      </c>
      <c r="I10" s="159"/>
      <c r="J10" s="37" t="s">
        <v>43</v>
      </c>
      <c r="K10" s="159" t="s">
        <v>44</v>
      </c>
      <c r="L10" s="159"/>
      <c r="M10" s="159"/>
    </row>
    <row r="11" spans="2:13" s="1" customFormat="1" ht="18" customHeight="1">
      <c r="B11" s="41">
        <v>1</v>
      </c>
      <c r="C11" s="42" t="s">
        <v>45</v>
      </c>
      <c r="D11" s="43"/>
      <c r="E11" s="43"/>
      <c r="F11" s="44">
        <f>'hlavná budova'!J92</f>
        <v>0</v>
      </c>
      <c r="G11" s="41">
        <v>6</v>
      </c>
      <c r="H11" s="42" t="s">
        <v>46</v>
      </c>
      <c r="I11" s="44">
        <v>0</v>
      </c>
      <c r="J11" s="41">
        <v>11</v>
      </c>
      <c r="K11" s="45"/>
      <c r="L11" s="46" t="s">
        <v>47</v>
      </c>
      <c r="M11" s="44">
        <v>0</v>
      </c>
    </row>
    <row r="12" spans="2:13" s="1" customFormat="1" ht="18" customHeight="1">
      <c r="B12" s="47">
        <v>2</v>
      </c>
      <c r="C12" s="48" t="s">
        <v>48</v>
      </c>
      <c r="D12" s="49"/>
      <c r="E12" s="49"/>
      <c r="F12" s="44">
        <f>'hlavná budova'!J172+'Spoj. chodba'!J44</f>
        <v>0</v>
      </c>
      <c r="G12" s="47">
        <v>7</v>
      </c>
      <c r="H12" s="48"/>
      <c r="I12" s="50"/>
      <c r="J12" s="47">
        <v>12</v>
      </c>
      <c r="K12" s="51"/>
      <c r="L12" s="52"/>
      <c r="M12" s="50"/>
    </row>
    <row r="13" spans="2:13" s="1" customFormat="1" ht="18" customHeight="1">
      <c r="B13" s="47">
        <v>3</v>
      </c>
      <c r="C13" s="48" t="s">
        <v>49</v>
      </c>
      <c r="D13" s="49"/>
      <c r="E13" s="49"/>
      <c r="F13" s="44">
        <f>D13+E13</f>
        <v>0</v>
      </c>
      <c r="G13" s="47">
        <v>8</v>
      </c>
      <c r="H13" s="48"/>
      <c r="I13" s="50"/>
      <c r="J13" s="47">
        <v>13</v>
      </c>
      <c r="K13" s="51"/>
      <c r="L13" s="52"/>
      <c r="M13" s="50"/>
    </row>
    <row r="14" spans="2:13" s="1" customFormat="1" ht="18" customHeight="1">
      <c r="B14" s="47">
        <v>4</v>
      </c>
      <c r="C14" s="48" t="s">
        <v>50</v>
      </c>
      <c r="D14" s="49"/>
      <c r="E14" s="49"/>
      <c r="F14" s="53">
        <f>HROMOZVOD!G30</f>
        <v>0</v>
      </c>
      <c r="G14" s="47">
        <v>9</v>
      </c>
      <c r="H14" s="48"/>
      <c r="I14" s="50"/>
      <c r="J14" s="47">
        <v>14</v>
      </c>
      <c r="K14" s="51"/>
      <c r="L14" s="52"/>
      <c r="M14" s="50"/>
    </row>
    <row r="15" spans="2:13" s="1" customFormat="1" ht="18" customHeight="1">
      <c r="B15" s="54">
        <v>5</v>
      </c>
      <c r="C15" s="55" t="s">
        <v>51</v>
      </c>
      <c r="D15" s="56"/>
      <c r="E15" s="57"/>
      <c r="F15" s="58">
        <f>SUM(F11:F14)</f>
        <v>0</v>
      </c>
      <c r="G15" s="54">
        <v>10</v>
      </c>
      <c r="H15" s="59" t="s">
        <v>52</v>
      </c>
      <c r="I15" s="58">
        <f>SUM(I11:I14)</f>
        <v>0</v>
      </c>
      <c r="J15" s="54">
        <v>15</v>
      </c>
      <c r="K15" s="60"/>
      <c r="L15" s="61" t="s">
        <v>53</v>
      </c>
      <c r="M15" s="58">
        <f>SUM(M11:M14)</f>
        <v>0</v>
      </c>
    </row>
    <row r="16" spans="2:13" s="1" customFormat="1" ht="18" customHeight="1">
      <c r="B16" s="160" t="s">
        <v>54</v>
      </c>
      <c r="C16" s="160"/>
      <c r="D16" s="160"/>
      <c r="E16" s="160"/>
      <c r="F16" s="62"/>
      <c r="G16" s="161" t="s">
        <v>55</v>
      </c>
      <c r="H16" s="161"/>
      <c r="I16" s="161"/>
      <c r="J16" s="37" t="s">
        <v>56</v>
      </c>
      <c r="K16" s="159" t="s">
        <v>57</v>
      </c>
      <c r="L16" s="159"/>
      <c r="M16" s="159"/>
    </row>
    <row r="17" spans="2:13" s="1" customFormat="1" ht="18" customHeight="1">
      <c r="B17" s="63"/>
      <c r="C17" s="64" t="s">
        <v>58</v>
      </c>
      <c r="D17" s="64"/>
      <c r="E17" s="64" t="s">
        <v>59</v>
      </c>
      <c r="F17" s="65"/>
      <c r="G17" s="63"/>
      <c r="H17" s="66"/>
      <c r="I17" s="67"/>
      <c r="J17" s="47">
        <v>16</v>
      </c>
      <c r="K17" s="51" t="s">
        <v>60</v>
      </c>
      <c r="L17" s="68"/>
      <c r="M17" s="50">
        <v>0</v>
      </c>
    </row>
    <row r="18" spans="2:13" s="1" customFormat="1" ht="18" customHeight="1">
      <c r="B18" s="69"/>
      <c r="C18" s="66" t="s">
        <v>61</v>
      </c>
      <c r="D18" s="66"/>
      <c r="E18" s="66"/>
      <c r="F18" s="70"/>
      <c r="G18" s="69"/>
      <c r="H18" s="66" t="s">
        <v>58</v>
      </c>
      <c r="I18" s="67"/>
      <c r="J18" s="47">
        <v>17</v>
      </c>
      <c r="K18" s="51"/>
      <c r="L18" s="68" t="s">
        <v>62</v>
      </c>
      <c r="M18" s="50">
        <v>0</v>
      </c>
    </row>
    <row r="19" spans="2:13" s="1" customFormat="1" ht="18" customHeight="1">
      <c r="B19" s="69"/>
      <c r="C19" s="66"/>
      <c r="D19" s="66"/>
      <c r="E19" s="66"/>
      <c r="F19" s="70"/>
      <c r="G19" s="69"/>
      <c r="H19" s="71"/>
      <c r="I19" s="67"/>
      <c r="J19" s="47">
        <v>18</v>
      </c>
      <c r="K19" s="51"/>
      <c r="L19" s="68"/>
      <c r="M19" s="50"/>
    </row>
    <row r="20" spans="2:13" s="1" customFormat="1" ht="18" customHeight="1">
      <c r="B20" s="69"/>
      <c r="C20" s="66"/>
      <c r="D20" s="66"/>
      <c r="E20" s="66"/>
      <c r="F20" s="70"/>
      <c r="G20" s="69"/>
      <c r="H20" s="64" t="s">
        <v>59</v>
      </c>
      <c r="I20" s="67"/>
      <c r="J20" s="47">
        <v>19</v>
      </c>
      <c r="K20" s="51"/>
      <c r="L20" s="68"/>
      <c r="M20" s="50"/>
    </row>
    <row r="21" spans="2:13" s="1" customFormat="1" ht="18" customHeight="1">
      <c r="B21" s="72"/>
      <c r="C21" s="73"/>
      <c r="D21" s="73"/>
      <c r="E21" s="73"/>
      <c r="F21" s="74"/>
      <c r="G21" s="63"/>
      <c r="H21" s="66" t="s">
        <v>61</v>
      </c>
      <c r="I21" s="67"/>
      <c r="J21" s="54">
        <v>20</v>
      </c>
      <c r="K21" s="60"/>
      <c r="L21" s="61" t="s">
        <v>63</v>
      </c>
      <c r="M21" s="58">
        <f>SUM(M17:M20)</f>
        <v>0</v>
      </c>
    </row>
    <row r="22" spans="2:13" s="1" customFormat="1" ht="18" customHeight="1">
      <c r="B22" s="160" t="s">
        <v>64</v>
      </c>
      <c r="C22" s="160"/>
      <c r="D22" s="160"/>
      <c r="E22" s="160"/>
      <c r="F22" s="62"/>
      <c r="G22" s="63"/>
      <c r="H22" s="66"/>
      <c r="I22" s="67"/>
      <c r="J22" s="37" t="s">
        <v>65</v>
      </c>
      <c r="K22" s="159" t="s">
        <v>66</v>
      </c>
      <c r="L22" s="159"/>
      <c r="M22" s="159"/>
    </row>
    <row r="23" spans="2:13" s="1" customFormat="1" ht="18" customHeight="1">
      <c r="B23" s="63"/>
      <c r="C23" s="64" t="s">
        <v>58</v>
      </c>
      <c r="D23" s="64"/>
      <c r="E23" s="64" t="s">
        <v>59</v>
      </c>
      <c r="F23" s="65"/>
      <c r="G23" s="63"/>
      <c r="H23" s="66"/>
      <c r="I23" s="67"/>
      <c r="J23" s="41">
        <v>21</v>
      </c>
      <c r="K23" s="45"/>
      <c r="L23" s="75" t="s">
        <v>67</v>
      </c>
      <c r="M23" s="44">
        <f>ROUND(F15,2)+I15+M15+M21</f>
        <v>0</v>
      </c>
    </row>
    <row r="24" spans="2:13" s="1" customFormat="1" ht="18" customHeight="1">
      <c r="B24" s="69"/>
      <c r="C24" s="66" t="s">
        <v>61</v>
      </c>
      <c r="D24" s="66"/>
      <c r="E24" s="66"/>
      <c r="F24" s="70"/>
      <c r="G24" s="63"/>
      <c r="H24" s="66"/>
      <c r="I24" s="67"/>
      <c r="J24" s="47">
        <v>22</v>
      </c>
      <c r="K24" s="51" t="s">
        <v>68</v>
      </c>
      <c r="L24" s="76"/>
      <c r="M24" s="50"/>
    </row>
    <row r="25" spans="2:13" s="1" customFormat="1" ht="18" customHeight="1">
      <c r="B25" s="69"/>
      <c r="C25" s="66"/>
      <c r="D25" s="66"/>
      <c r="E25" s="66"/>
      <c r="F25" s="70"/>
      <c r="G25" s="63"/>
      <c r="H25" s="66"/>
      <c r="I25" s="67"/>
      <c r="J25" s="47">
        <v>23</v>
      </c>
      <c r="K25" s="51" t="s">
        <v>69</v>
      </c>
      <c r="L25" s="76">
        <v>0</v>
      </c>
      <c r="M25" s="50">
        <v>0</v>
      </c>
    </row>
    <row r="26" spans="2:13" s="1" customFormat="1" ht="18" customHeight="1">
      <c r="B26" s="69"/>
      <c r="C26" s="66"/>
      <c r="D26" s="66"/>
      <c r="E26" s="66"/>
      <c r="F26" s="70"/>
      <c r="G26" s="63"/>
      <c r="H26" s="66"/>
      <c r="I26" s="67"/>
      <c r="J26" s="54">
        <v>24</v>
      </c>
      <c r="K26" s="60"/>
      <c r="L26" s="61" t="s">
        <v>70</v>
      </c>
      <c r="M26" s="58">
        <f>M23+M24+M25</f>
        <v>0</v>
      </c>
    </row>
    <row r="27" spans="2:13" s="1" customFormat="1" ht="16.5" customHeight="1">
      <c r="B27" s="72"/>
      <c r="C27" s="73"/>
      <c r="D27" s="73"/>
      <c r="E27" s="73"/>
      <c r="F27" s="74"/>
      <c r="G27" s="72"/>
      <c r="H27" s="73"/>
      <c r="I27" s="74"/>
      <c r="J27" s="77" t="s">
        <v>71</v>
      </c>
      <c r="K27" s="78"/>
      <c r="L27" s="79"/>
      <c r="M27" s="80"/>
    </row>
    <row r="28" ht="14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showZeros="0" view="pageBreakPreview" zoomScaleSheetLayoutView="100" zoomScalePageLayoutView="0" workbookViewId="0" topLeftCell="A1">
      <pane xSplit="4" ySplit="10" topLeftCell="E11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F25" sqref="F25"/>
    </sheetView>
  </sheetViews>
  <sheetFormatPr defaultColWidth="9.140625" defaultRowHeight="12.75"/>
  <cols>
    <col min="1" max="1" width="6.140625" style="81" customWidth="1"/>
    <col min="2" max="2" width="5.28125" style="82" customWidth="1"/>
    <col min="3" max="3" width="13.5742187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hidden="1" customWidth="1"/>
    <col min="10" max="10" width="8.28125" style="87" customWidth="1"/>
    <col min="11" max="11" width="7.140625" style="88" hidden="1" customWidth="1"/>
    <col min="12" max="12" width="8.140625" style="88" hidden="1" customWidth="1"/>
    <col min="13" max="13" width="7.140625" style="85" hidden="1" customWidth="1"/>
    <col min="14" max="14" width="8.140625" style="85" hidden="1" customWidth="1"/>
    <col min="15" max="15" width="3.57421875" style="86" hidden="1" customWidth="1"/>
    <col min="16" max="16" width="12.7109375" style="86" customWidth="1"/>
    <col min="17" max="19" width="11.28125" style="85" hidden="1" customWidth="1"/>
    <col min="20" max="20" width="10.57421875" style="89" customWidth="1"/>
    <col min="21" max="21" width="10.28125" style="89" customWidth="1"/>
    <col min="22" max="22" width="5.7109375" style="89" customWidth="1"/>
    <col min="23" max="23" width="9.140625" style="85" customWidth="1"/>
    <col min="24" max="24" width="13.57421875" style="86" customWidth="1"/>
    <col min="25" max="25" width="9.140625" style="86" customWidth="1"/>
    <col min="26" max="26" width="7.57421875" style="83" customWidth="1"/>
    <col min="27" max="27" width="24.8515625" style="83" customWidth="1"/>
    <col min="28" max="28" width="4.28125" style="86" customWidth="1"/>
    <col min="29" max="29" width="8.28125" style="86" customWidth="1"/>
    <col min="30" max="30" width="8.7109375" style="86" customWidth="1"/>
    <col min="31" max="31" width="11.421875" style="86" customWidth="1"/>
    <col min="32" max="16384" width="9.140625" style="86" customWidth="1"/>
  </cols>
  <sheetData>
    <row r="1" spans="1:32" s="91" customFormat="1" ht="12.75">
      <c r="A1" s="90" t="s">
        <v>72</v>
      </c>
      <c r="D1" s="92"/>
      <c r="G1" s="93"/>
      <c r="I1" s="90" t="s">
        <v>73</v>
      </c>
      <c r="J1" s="93"/>
      <c r="K1" s="94"/>
      <c r="Q1" s="95"/>
      <c r="R1" s="95"/>
      <c r="S1" s="95"/>
      <c r="Z1" s="96" t="s">
        <v>0</v>
      </c>
      <c r="AA1" s="96" t="s">
        <v>1</v>
      </c>
      <c r="AB1" s="4" t="s">
        <v>2</v>
      </c>
      <c r="AC1" s="4" t="s">
        <v>3</v>
      </c>
      <c r="AD1" s="4" t="s">
        <v>4</v>
      </c>
      <c r="AE1" s="97" t="s">
        <v>74</v>
      </c>
      <c r="AF1" s="98" t="s">
        <v>75</v>
      </c>
    </row>
    <row r="2" spans="1:32" s="91" customFormat="1" ht="12.75">
      <c r="A2" s="90" t="s">
        <v>76</v>
      </c>
      <c r="D2" s="92"/>
      <c r="G2" s="93"/>
      <c r="H2" s="99"/>
      <c r="I2" s="90" t="s">
        <v>77</v>
      </c>
      <c r="J2" s="93"/>
      <c r="K2" s="94"/>
      <c r="Q2" s="95"/>
      <c r="R2" s="95"/>
      <c r="S2" s="95"/>
      <c r="Z2" s="96" t="s">
        <v>8</v>
      </c>
      <c r="AA2" s="11" t="s">
        <v>78</v>
      </c>
      <c r="AB2" s="10" t="s">
        <v>10</v>
      </c>
      <c r="AC2" s="9"/>
      <c r="AD2" s="11"/>
      <c r="AE2" s="97">
        <v>1</v>
      </c>
      <c r="AF2" s="100">
        <v>123.4567</v>
      </c>
    </row>
    <row r="3" spans="1:32" s="91" customFormat="1" ht="12.75">
      <c r="A3" s="90" t="s">
        <v>79</v>
      </c>
      <c r="D3" s="92"/>
      <c r="G3" s="93"/>
      <c r="I3" s="90" t="s">
        <v>80</v>
      </c>
      <c r="J3" s="93"/>
      <c r="K3" s="94"/>
      <c r="Q3" s="95"/>
      <c r="R3" s="95"/>
      <c r="S3" s="95"/>
      <c r="Z3" s="96" t="s">
        <v>15</v>
      </c>
      <c r="AA3" s="11" t="s">
        <v>81</v>
      </c>
      <c r="AB3" s="10" t="s">
        <v>10</v>
      </c>
      <c r="AC3" s="9" t="s">
        <v>17</v>
      </c>
      <c r="AD3" s="11" t="s">
        <v>18</v>
      </c>
      <c r="AE3" s="97">
        <v>2</v>
      </c>
      <c r="AF3" s="101">
        <v>123.4567</v>
      </c>
    </row>
    <row r="4" spans="4:32" s="91" customFormat="1" ht="12.75">
      <c r="D4" s="92"/>
      <c r="Q4" s="95"/>
      <c r="R4" s="95"/>
      <c r="S4" s="95"/>
      <c r="Z4" s="96" t="s">
        <v>21</v>
      </c>
      <c r="AA4" s="11" t="s">
        <v>82</v>
      </c>
      <c r="AB4" s="10" t="s">
        <v>10</v>
      </c>
      <c r="AC4" s="9"/>
      <c r="AD4" s="11"/>
      <c r="AE4" s="97">
        <v>3</v>
      </c>
      <c r="AF4" s="102">
        <v>123.4567</v>
      </c>
    </row>
    <row r="5" spans="1:32" s="91" customFormat="1" ht="12.75">
      <c r="A5" s="90" t="s">
        <v>83</v>
      </c>
      <c r="D5" s="92"/>
      <c r="Q5" s="95"/>
      <c r="R5" s="95"/>
      <c r="S5" s="95"/>
      <c r="Z5" s="96" t="s">
        <v>29</v>
      </c>
      <c r="AA5" s="11" t="s">
        <v>81</v>
      </c>
      <c r="AB5" s="10" t="s">
        <v>10</v>
      </c>
      <c r="AC5" s="9" t="s">
        <v>17</v>
      </c>
      <c r="AD5" s="11" t="s">
        <v>18</v>
      </c>
      <c r="AE5" s="97">
        <v>4</v>
      </c>
      <c r="AF5" s="103">
        <v>123.4567</v>
      </c>
    </row>
    <row r="6" spans="1:32" s="91" customFormat="1" ht="12.75">
      <c r="A6" s="90" t="s">
        <v>657</v>
      </c>
      <c r="D6" s="92"/>
      <c r="Q6" s="95"/>
      <c r="R6" s="95"/>
      <c r="S6" s="95"/>
      <c r="Z6" s="104" t="s">
        <v>32</v>
      </c>
      <c r="AA6" s="11" t="s">
        <v>85</v>
      </c>
      <c r="AB6" s="10" t="s">
        <v>10</v>
      </c>
      <c r="AC6" s="9" t="s">
        <v>17</v>
      </c>
      <c r="AD6" s="11" t="s">
        <v>18</v>
      </c>
      <c r="AE6" s="97" t="s">
        <v>86</v>
      </c>
      <c r="AF6" s="98">
        <v>123.4567</v>
      </c>
    </row>
    <row r="7" spans="1:27" s="91" customFormat="1" ht="12.75">
      <c r="A7" s="90" t="s">
        <v>87</v>
      </c>
      <c r="D7" s="92"/>
      <c r="Q7" s="95"/>
      <c r="R7" s="95"/>
      <c r="S7" s="95"/>
      <c r="Z7" s="99"/>
      <c r="AA7" s="99"/>
    </row>
    <row r="8" spans="2:27" s="91" customFormat="1" ht="13.5">
      <c r="B8" s="105"/>
      <c r="C8" s="106"/>
      <c r="D8" s="107" t="s">
        <v>654</v>
      </c>
      <c r="E8" s="95"/>
      <c r="G8" s="93"/>
      <c r="H8" s="93"/>
      <c r="I8" s="93"/>
      <c r="J8" s="93"/>
      <c r="K8" s="94"/>
      <c r="L8" s="94"/>
      <c r="M8" s="95"/>
      <c r="N8" s="95"/>
      <c r="Q8" s="95"/>
      <c r="R8" s="95"/>
      <c r="S8" s="95"/>
      <c r="Z8" s="99"/>
      <c r="AA8" s="99"/>
    </row>
    <row r="9" spans="1:28" s="91" customFormat="1" ht="12.75">
      <c r="A9" s="108" t="s">
        <v>88</v>
      </c>
      <c r="B9" s="108" t="s">
        <v>89</v>
      </c>
      <c r="C9" s="108" t="s">
        <v>90</v>
      </c>
      <c r="D9" s="109" t="s">
        <v>91</v>
      </c>
      <c r="E9" s="108" t="s">
        <v>92</v>
      </c>
      <c r="F9" s="108" t="s">
        <v>93</v>
      </c>
      <c r="G9" s="108" t="s">
        <v>94</v>
      </c>
      <c r="H9" s="108" t="s">
        <v>38</v>
      </c>
      <c r="I9" s="108" t="s">
        <v>95</v>
      </c>
      <c r="J9" s="108" t="s">
        <v>96</v>
      </c>
      <c r="K9" s="162" t="s">
        <v>97</v>
      </c>
      <c r="L9" s="162"/>
      <c r="M9" s="162" t="s">
        <v>98</v>
      </c>
      <c r="N9" s="162"/>
      <c r="O9" s="108" t="s">
        <v>99</v>
      </c>
      <c r="P9" s="111" t="s">
        <v>100</v>
      </c>
      <c r="Q9" s="111" t="s">
        <v>92</v>
      </c>
      <c r="R9" s="111" t="s">
        <v>92</v>
      </c>
      <c r="S9" s="111" t="s">
        <v>92</v>
      </c>
      <c r="T9" s="112" t="s">
        <v>101</v>
      </c>
      <c r="U9" s="112" t="s">
        <v>102</v>
      </c>
      <c r="V9" s="112" t="s">
        <v>103</v>
      </c>
      <c r="W9" s="113" t="s">
        <v>104</v>
      </c>
      <c r="X9" s="114" t="s">
        <v>105</v>
      </c>
      <c r="Y9" s="114" t="s">
        <v>90</v>
      </c>
      <c r="Z9" s="115" t="s">
        <v>106</v>
      </c>
      <c r="AA9" s="115" t="s">
        <v>107</v>
      </c>
      <c r="AB9" s="91" t="s">
        <v>103</v>
      </c>
    </row>
    <row r="10" spans="1:28" s="91" customFormat="1" ht="12.75">
      <c r="A10" s="116" t="s">
        <v>108</v>
      </c>
      <c r="B10" s="116" t="s">
        <v>109</v>
      </c>
      <c r="C10" s="117"/>
      <c r="D10" s="118" t="s">
        <v>110</v>
      </c>
      <c r="E10" s="116" t="s">
        <v>111</v>
      </c>
      <c r="F10" s="116" t="s">
        <v>112</v>
      </c>
      <c r="G10" s="116" t="s">
        <v>113</v>
      </c>
      <c r="H10" s="116"/>
      <c r="I10" s="116" t="s">
        <v>114</v>
      </c>
      <c r="J10" s="116"/>
      <c r="K10" s="110" t="s">
        <v>94</v>
      </c>
      <c r="L10" s="110" t="s">
        <v>96</v>
      </c>
      <c r="M10" s="116" t="s">
        <v>94</v>
      </c>
      <c r="N10" s="116" t="s">
        <v>96</v>
      </c>
      <c r="O10" s="116" t="s">
        <v>115</v>
      </c>
      <c r="P10" s="111"/>
      <c r="Q10" s="111" t="s">
        <v>116</v>
      </c>
      <c r="R10" s="111" t="s">
        <v>117</v>
      </c>
      <c r="S10" s="111" t="s">
        <v>118</v>
      </c>
      <c r="T10" s="112" t="s">
        <v>119</v>
      </c>
      <c r="U10" s="112" t="s">
        <v>99</v>
      </c>
      <c r="V10" s="112" t="s">
        <v>120</v>
      </c>
      <c r="W10" s="95"/>
      <c r="Z10" s="115" t="s">
        <v>121</v>
      </c>
      <c r="AA10" s="115" t="s">
        <v>108</v>
      </c>
      <c r="AB10" s="91" t="s">
        <v>122</v>
      </c>
    </row>
    <row r="11" ht="13.5" customHeight="1" hidden="1">
      <c r="G11" s="119"/>
    </row>
    <row r="12" ht="12.75" hidden="1"/>
    <row r="13" ht="12.75">
      <c r="B13" s="120" t="s">
        <v>123</v>
      </c>
    </row>
    <row r="14" ht="12.75">
      <c r="B14" s="121" t="s">
        <v>124</v>
      </c>
    </row>
    <row r="15" spans="1:28" ht="12.75">
      <c r="A15" s="122" t="s">
        <v>125</v>
      </c>
      <c r="B15" s="82" t="s">
        <v>126</v>
      </c>
      <c r="C15" s="83" t="s">
        <v>127</v>
      </c>
      <c r="D15" s="84" t="s">
        <v>128</v>
      </c>
      <c r="E15" s="85">
        <v>98</v>
      </c>
      <c r="F15" s="86" t="s">
        <v>129</v>
      </c>
      <c r="H15" s="87">
        <f>ROUND(E15*G15,2)</f>
        <v>0</v>
      </c>
      <c r="J15" s="87">
        <f aca="true" t="shared" si="0" ref="J15:J20">ROUND(E15*G15,2)</f>
        <v>0</v>
      </c>
      <c r="M15" s="85">
        <v>0.002</v>
      </c>
      <c r="N15" s="85">
        <f>E15*M15</f>
        <v>0.196</v>
      </c>
      <c r="O15" s="86">
        <v>20</v>
      </c>
      <c r="P15" s="86" t="s">
        <v>130</v>
      </c>
      <c r="V15" s="89" t="s">
        <v>131</v>
      </c>
      <c r="W15" s="85">
        <v>3.528</v>
      </c>
      <c r="X15" s="86" t="s">
        <v>132</v>
      </c>
      <c r="Y15" s="83" t="s">
        <v>127</v>
      </c>
      <c r="Z15" s="83" t="s">
        <v>133</v>
      </c>
      <c r="AA15" s="83" t="s">
        <v>130</v>
      </c>
      <c r="AB15" s="83" t="s">
        <v>134</v>
      </c>
    </row>
    <row r="16" spans="1:28" ht="25.5">
      <c r="A16" s="122" t="s">
        <v>135</v>
      </c>
      <c r="B16" s="82" t="s">
        <v>126</v>
      </c>
      <c r="C16" s="83" t="s">
        <v>136</v>
      </c>
      <c r="D16" s="84" t="s">
        <v>137</v>
      </c>
      <c r="E16" s="85">
        <v>98</v>
      </c>
      <c r="F16" s="86" t="s">
        <v>129</v>
      </c>
      <c r="H16" s="87">
        <f>ROUND(E16*G16,2)</f>
        <v>0</v>
      </c>
      <c r="J16" s="87">
        <f t="shared" si="0"/>
        <v>0</v>
      </c>
      <c r="K16" s="88">
        <v>0.00032</v>
      </c>
      <c r="L16" s="88">
        <f>E16*K16</f>
        <v>0.031360000000000006</v>
      </c>
      <c r="O16" s="86">
        <v>20</v>
      </c>
      <c r="P16" s="86" t="s">
        <v>130</v>
      </c>
      <c r="V16" s="89" t="s">
        <v>131</v>
      </c>
      <c r="W16" s="85">
        <v>11.466</v>
      </c>
      <c r="X16" s="86" t="s">
        <v>138</v>
      </c>
      <c r="Y16" s="83" t="s">
        <v>136</v>
      </c>
      <c r="Z16" s="83" t="s">
        <v>133</v>
      </c>
      <c r="AA16" s="83" t="s">
        <v>130</v>
      </c>
      <c r="AB16" s="83" t="s">
        <v>139</v>
      </c>
    </row>
    <row r="17" spans="1:28" ht="12.75">
      <c r="A17" s="122" t="s">
        <v>140</v>
      </c>
      <c r="B17" s="82" t="s">
        <v>141</v>
      </c>
      <c r="C17" s="83" t="s">
        <v>142</v>
      </c>
      <c r="D17" s="84" t="s">
        <v>143</v>
      </c>
      <c r="E17" s="85">
        <v>112.7</v>
      </c>
      <c r="F17" s="86" t="s">
        <v>129</v>
      </c>
      <c r="I17" s="87">
        <f>ROUND(E17*G17,2)</f>
        <v>0</v>
      </c>
      <c r="J17" s="87">
        <f t="shared" si="0"/>
        <v>0</v>
      </c>
      <c r="O17" s="86">
        <v>20</v>
      </c>
      <c r="P17" s="86" t="s">
        <v>130</v>
      </c>
      <c r="V17" s="89" t="s">
        <v>56</v>
      </c>
      <c r="X17" s="86" t="s">
        <v>142</v>
      </c>
      <c r="Y17" s="86" t="s">
        <v>142</v>
      </c>
      <c r="Z17" s="83" t="s">
        <v>144</v>
      </c>
      <c r="AA17" s="83" t="s">
        <v>130</v>
      </c>
      <c r="AB17" s="83" t="s">
        <v>145</v>
      </c>
    </row>
    <row r="18" spans="1:28" ht="25.5">
      <c r="A18" s="122" t="s">
        <v>146</v>
      </c>
      <c r="B18" s="82" t="s">
        <v>126</v>
      </c>
      <c r="C18" s="83" t="s">
        <v>147</v>
      </c>
      <c r="D18" s="84" t="s">
        <v>148</v>
      </c>
      <c r="E18" s="85">
        <v>98</v>
      </c>
      <c r="F18" s="86" t="s">
        <v>129</v>
      </c>
      <c r="H18" s="87">
        <f>ROUND(E18*G18,2)</f>
        <v>0</v>
      </c>
      <c r="J18" s="87">
        <f t="shared" si="0"/>
        <v>0</v>
      </c>
      <c r="K18" s="88">
        <v>0.00438</v>
      </c>
      <c r="L18" s="88">
        <f>E18*K18</f>
        <v>0.42924</v>
      </c>
      <c r="O18" s="86">
        <v>20</v>
      </c>
      <c r="P18" s="86" t="s">
        <v>130</v>
      </c>
      <c r="V18" s="89" t="s">
        <v>131</v>
      </c>
      <c r="W18" s="85">
        <v>14.896</v>
      </c>
      <c r="X18" s="86" t="s">
        <v>149</v>
      </c>
      <c r="Y18" s="83" t="s">
        <v>147</v>
      </c>
      <c r="Z18" s="83" t="s">
        <v>150</v>
      </c>
      <c r="AA18" s="83" t="s">
        <v>130</v>
      </c>
      <c r="AB18" s="83" t="s">
        <v>134</v>
      </c>
    </row>
    <row r="19" spans="1:28" ht="12.75">
      <c r="A19" s="122" t="s">
        <v>151</v>
      </c>
      <c r="B19" s="82" t="s">
        <v>141</v>
      </c>
      <c r="C19" s="83" t="s">
        <v>152</v>
      </c>
      <c r="D19" s="84" t="s">
        <v>153</v>
      </c>
      <c r="E19" s="85">
        <v>112.7</v>
      </c>
      <c r="F19" s="86" t="s">
        <v>129</v>
      </c>
      <c r="I19" s="87">
        <f>ROUND(E19*G19,2)</f>
        <v>0</v>
      </c>
      <c r="J19" s="87">
        <f t="shared" si="0"/>
        <v>0</v>
      </c>
      <c r="K19" s="88">
        <v>0.00485</v>
      </c>
      <c r="L19" s="88">
        <f>E19*K19</f>
        <v>0.546595</v>
      </c>
      <c r="O19" s="86">
        <v>20</v>
      </c>
      <c r="P19" s="86" t="s">
        <v>130</v>
      </c>
      <c r="V19" s="89" t="s">
        <v>56</v>
      </c>
      <c r="X19" s="83" t="s">
        <v>152</v>
      </c>
      <c r="Y19" s="83" t="s">
        <v>152</v>
      </c>
      <c r="Z19" s="83" t="s">
        <v>144</v>
      </c>
      <c r="AA19" s="83" t="s">
        <v>130</v>
      </c>
      <c r="AB19" s="83" t="s">
        <v>134</v>
      </c>
    </row>
    <row r="20" spans="1:28" ht="12.75">
      <c r="A20" s="122" t="s">
        <v>154</v>
      </c>
      <c r="B20" s="82" t="s">
        <v>126</v>
      </c>
      <c r="C20" s="83" t="s">
        <v>155</v>
      </c>
      <c r="D20" s="84" t="s">
        <v>156</v>
      </c>
      <c r="E20" s="85">
        <v>22.705</v>
      </c>
      <c r="F20" s="86" t="s">
        <v>115</v>
      </c>
      <c r="H20" s="87">
        <f>ROUND(E20*G20,2)</f>
        <v>0</v>
      </c>
      <c r="J20" s="87">
        <f t="shared" si="0"/>
        <v>0</v>
      </c>
      <c r="O20" s="86">
        <v>20</v>
      </c>
      <c r="P20" s="86" t="s">
        <v>130</v>
      </c>
      <c r="V20" s="89" t="s">
        <v>131</v>
      </c>
      <c r="X20" s="86" t="s">
        <v>157</v>
      </c>
      <c r="Y20" s="83" t="s">
        <v>155</v>
      </c>
      <c r="Z20" s="83" t="s">
        <v>158</v>
      </c>
      <c r="AA20" s="83" t="s">
        <v>130</v>
      </c>
      <c r="AB20" s="83" t="s">
        <v>134</v>
      </c>
    </row>
    <row r="21" spans="4:23" ht="12.75">
      <c r="D21" s="123" t="s">
        <v>159</v>
      </c>
      <c r="E21" s="124">
        <f>J21</f>
        <v>0</v>
      </c>
      <c r="H21" s="124">
        <f>SUM(H12:H20)</f>
        <v>0</v>
      </c>
      <c r="I21" s="124">
        <f>SUM(I12:I20)</f>
        <v>0</v>
      </c>
      <c r="J21" s="124">
        <f>SUM(J12:J20)</f>
        <v>0</v>
      </c>
      <c r="L21" s="125">
        <f>SUM(L12:L20)</f>
        <v>1.007195</v>
      </c>
      <c r="N21" s="126">
        <f>SUM(N12:N20)</f>
        <v>0.196</v>
      </c>
      <c r="W21" s="126">
        <f>SUM(W12:W20)</f>
        <v>29.89</v>
      </c>
    </row>
    <row r="23" ht="12.75">
      <c r="B23" s="121" t="s">
        <v>160</v>
      </c>
    </row>
    <row r="24" spans="1:28" ht="12.75">
      <c r="A24" s="122" t="s">
        <v>161</v>
      </c>
      <c r="B24" s="82" t="s">
        <v>162</v>
      </c>
      <c r="C24" s="83" t="s">
        <v>163</v>
      </c>
      <c r="D24" s="84" t="s">
        <v>164</v>
      </c>
      <c r="E24" s="85">
        <v>28.8</v>
      </c>
      <c r="F24" s="86" t="s">
        <v>165</v>
      </c>
      <c r="H24" s="87">
        <f>ROUND(E24*G24,2)</f>
        <v>0</v>
      </c>
      <c r="J24" s="87">
        <f>ROUND(E24*G24,2)</f>
        <v>0</v>
      </c>
      <c r="M24" s="85">
        <v>0.003</v>
      </c>
      <c r="N24" s="85">
        <f>E24*M24</f>
        <v>0.0864</v>
      </c>
      <c r="O24" s="86">
        <v>20</v>
      </c>
      <c r="P24" s="86" t="s">
        <v>130</v>
      </c>
      <c r="V24" s="89" t="s">
        <v>131</v>
      </c>
      <c r="W24" s="85">
        <v>1.728</v>
      </c>
      <c r="X24" s="86" t="s">
        <v>166</v>
      </c>
      <c r="Y24" s="83" t="s">
        <v>163</v>
      </c>
      <c r="Z24" s="83" t="s">
        <v>167</v>
      </c>
      <c r="AA24" s="83" t="s">
        <v>130</v>
      </c>
      <c r="AB24" s="83" t="s">
        <v>139</v>
      </c>
    </row>
    <row r="25" spans="1:28" ht="12.75">
      <c r="A25" s="122" t="s">
        <v>168</v>
      </c>
      <c r="B25" s="82" t="s">
        <v>162</v>
      </c>
      <c r="C25" s="83" t="s">
        <v>169</v>
      </c>
      <c r="D25" s="84" t="s">
        <v>170</v>
      </c>
      <c r="E25" s="85">
        <v>26</v>
      </c>
      <c r="F25" s="86" t="s">
        <v>165</v>
      </c>
      <c r="H25" s="87">
        <f>ROUND(E25*G25,2)</f>
        <v>0</v>
      </c>
      <c r="J25" s="87">
        <f>ROUND(E25*G25,2)</f>
        <v>0</v>
      </c>
      <c r="M25" s="85">
        <v>0.001</v>
      </c>
      <c r="N25" s="85">
        <f>E25*M25</f>
        <v>0.026000000000000002</v>
      </c>
      <c r="O25" s="86">
        <v>20</v>
      </c>
      <c r="P25" s="86" t="s">
        <v>130</v>
      </c>
      <c r="V25" s="89" t="s">
        <v>131</v>
      </c>
      <c r="W25" s="85">
        <v>2.288</v>
      </c>
      <c r="X25" s="86" t="s">
        <v>171</v>
      </c>
      <c r="Y25" s="83" t="s">
        <v>169</v>
      </c>
      <c r="Z25" s="83" t="s">
        <v>167</v>
      </c>
      <c r="AA25" s="83" t="s">
        <v>130</v>
      </c>
      <c r="AB25" s="83" t="s">
        <v>139</v>
      </c>
    </row>
    <row r="26" spans="2:31" ht="12.75">
      <c r="B26" s="127"/>
      <c r="C26" s="128"/>
      <c r="D26" s="129" t="s">
        <v>172</v>
      </c>
      <c r="E26" s="130"/>
      <c r="F26" s="131"/>
      <c r="G26" s="132"/>
      <c r="H26" s="132"/>
      <c r="I26" s="132"/>
      <c r="J26" s="132"/>
      <c r="K26" s="133"/>
      <c r="L26" s="133"/>
      <c r="M26" s="130"/>
      <c r="N26" s="130"/>
      <c r="O26" s="131"/>
      <c r="P26" s="131"/>
      <c r="Q26" s="130"/>
      <c r="R26" s="130"/>
      <c r="S26" s="130"/>
      <c r="T26" s="134"/>
      <c r="U26" s="134"/>
      <c r="V26" s="134" t="s">
        <v>173</v>
      </c>
      <c r="W26" s="130"/>
      <c r="X26" s="131"/>
      <c r="Y26" s="131"/>
      <c r="Z26" s="128"/>
      <c r="AA26" s="128"/>
      <c r="AB26" s="131"/>
      <c r="AC26" s="131"/>
      <c r="AD26" s="131"/>
      <c r="AE26" s="131"/>
    </row>
    <row r="27" spans="1:28" ht="12.75">
      <c r="A27" s="122" t="s">
        <v>174</v>
      </c>
      <c r="B27" s="82" t="s">
        <v>162</v>
      </c>
      <c r="C27" s="83" t="s">
        <v>175</v>
      </c>
      <c r="D27" s="84" t="s">
        <v>176</v>
      </c>
      <c r="E27" s="85">
        <v>9.15</v>
      </c>
      <c r="F27" s="86" t="s">
        <v>165</v>
      </c>
      <c r="H27" s="87">
        <f>ROUND(E27*G27,2)</f>
        <v>0</v>
      </c>
      <c r="J27" s="87">
        <f>ROUND(E27*G27,2)</f>
        <v>0</v>
      </c>
      <c r="M27" s="85">
        <v>0.002</v>
      </c>
      <c r="N27" s="85">
        <f>E27*M27</f>
        <v>0.0183</v>
      </c>
      <c r="O27" s="86">
        <v>20</v>
      </c>
      <c r="P27" s="86" t="s">
        <v>130</v>
      </c>
      <c r="V27" s="89" t="s">
        <v>131</v>
      </c>
      <c r="W27" s="85">
        <v>0.458</v>
      </c>
      <c r="X27" s="86" t="s">
        <v>177</v>
      </c>
      <c r="Y27" s="83" t="s">
        <v>175</v>
      </c>
      <c r="Z27" s="83" t="s">
        <v>167</v>
      </c>
      <c r="AA27" s="83" t="s">
        <v>130</v>
      </c>
      <c r="AB27" s="83" t="s">
        <v>139</v>
      </c>
    </row>
    <row r="28" spans="1:28" ht="12.75">
      <c r="A28" s="122" t="s">
        <v>178</v>
      </c>
      <c r="B28" s="82" t="s">
        <v>162</v>
      </c>
      <c r="C28" s="83" t="s">
        <v>179</v>
      </c>
      <c r="D28" s="84" t="s">
        <v>180</v>
      </c>
      <c r="E28" s="85">
        <v>26</v>
      </c>
      <c r="F28" s="86" t="s">
        <v>165</v>
      </c>
      <c r="H28" s="87">
        <f>ROUND(E28*G28,2)</f>
        <v>0</v>
      </c>
      <c r="J28" s="87">
        <f>ROUND(E28*G28,2)</f>
        <v>0</v>
      </c>
      <c r="K28" s="88">
        <v>0.0033</v>
      </c>
      <c r="L28" s="88">
        <f>E28*K28</f>
        <v>0.0858</v>
      </c>
      <c r="O28" s="86">
        <v>20</v>
      </c>
      <c r="P28" s="86" t="s">
        <v>130</v>
      </c>
      <c r="V28" s="89" t="s">
        <v>131</v>
      </c>
      <c r="W28" s="85">
        <v>8.502</v>
      </c>
      <c r="X28" s="86" t="s">
        <v>181</v>
      </c>
      <c r="Y28" s="83" t="s">
        <v>179</v>
      </c>
      <c r="Z28" s="83" t="s">
        <v>167</v>
      </c>
      <c r="AA28" s="83" t="s">
        <v>130</v>
      </c>
      <c r="AB28" s="83" t="s">
        <v>134</v>
      </c>
    </row>
    <row r="29" spans="2:31" ht="12.75">
      <c r="B29" s="127"/>
      <c r="C29" s="128"/>
      <c r="D29" s="129" t="s">
        <v>172</v>
      </c>
      <c r="E29" s="130"/>
      <c r="F29" s="131"/>
      <c r="G29" s="132"/>
      <c r="H29" s="132"/>
      <c r="I29" s="132"/>
      <c r="J29" s="132"/>
      <c r="K29" s="133"/>
      <c r="L29" s="133"/>
      <c r="M29" s="130"/>
      <c r="N29" s="130"/>
      <c r="O29" s="131"/>
      <c r="P29" s="131"/>
      <c r="Q29" s="130"/>
      <c r="R29" s="130"/>
      <c r="S29" s="130"/>
      <c r="T29" s="134"/>
      <c r="U29" s="134"/>
      <c r="V29" s="134" t="s">
        <v>173</v>
      </c>
      <c r="W29" s="130"/>
      <c r="X29" s="131"/>
      <c r="Y29" s="131"/>
      <c r="Z29" s="128"/>
      <c r="AA29" s="128"/>
      <c r="AB29" s="131"/>
      <c r="AC29" s="131"/>
      <c r="AD29" s="131"/>
      <c r="AE29" s="131"/>
    </row>
    <row r="30" spans="1:28" ht="12.75">
      <c r="A30" s="122" t="s">
        <v>182</v>
      </c>
      <c r="B30" s="82" t="s">
        <v>162</v>
      </c>
      <c r="C30" s="83" t="s">
        <v>183</v>
      </c>
      <c r="D30" s="84" t="s">
        <v>184</v>
      </c>
      <c r="E30" s="85">
        <v>9.15</v>
      </c>
      <c r="F30" s="86" t="s">
        <v>165</v>
      </c>
      <c r="H30" s="87">
        <f aca="true" t="shared" si="1" ref="H30:H35">ROUND(E30*G30,2)</f>
        <v>0</v>
      </c>
      <c r="J30" s="87">
        <f aca="true" t="shared" si="2" ref="J30:J35">ROUND(E30*G30,2)</f>
        <v>0</v>
      </c>
      <c r="K30" s="88">
        <v>0.00236</v>
      </c>
      <c r="L30" s="88">
        <f>E30*K30</f>
        <v>0.021594000000000002</v>
      </c>
      <c r="O30" s="86">
        <v>20</v>
      </c>
      <c r="P30" s="86" t="s">
        <v>130</v>
      </c>
      <c r="V30" s="89" t="s">
        <v>131</v>
      </c>
      <c r="W30" s="85">
        <v>2.443</v>
      </c>
      <c r="X30" s="86" t="s">
        <v>185</v>
      </c>
      <c r="Y30" s="83" t="s">
        <v>183</v>
      </c>
      <c r="Z30" s="83" t="s">
        <v>167</v>
      </c>
      <c r="AA30" s="83" t="s">
        <v>130</v>
      </c>
      <c r="AB30" s="83" t="s">
        <v>139</v>
      </c>
    </row>
    <row r="31" spans="1:28" ht="12.75">
      <c r="A31" s="122" t="s">
        <v>186</v>
      </c>
      <c r="B31" s="82" t="s">
        <v>162</v>
      </c>
      <c r="C31" s="83" t="s">
        <v>187</v>
      </c>
      <c r="D31" s="84" t="s">
        <v>188</v>
      </c>
      <c r="E31" s="85">
        <v>6</v>
      </c>
      <c r="F31" s="86" t="s">
        <v>189</v>
      </c>
      <c r="H31" s="87">
        <f t="shared" si="1"/>
        <v>0</v>
      </c>
      <c r="J31" s="87">
        <f t="shared" si="2"/>
        <v>0</v>
      </c>
      <c r="K31" s="88">
        <v>0.00038</v>
      </c>
      <c r="L31" s="88">
        <f>E31*K31</f>
        <v>0.00228</v>
      </c>
      <c r="O31" s="86">
        <v>20</v>
      </c>
      <c r="P31" s="86" t="s">
        <v>130</v>
      </c>
      <c r="V31" s="89" t="s">
        <v>131</v>
      </c>
      <c r="W31" s="85">
        <v>1.338</v>
      </c>
      <c r="X31" s="86" t="s">
        <v>190</v>
      </c>
      <c r="Y31" s="83" t="s">
        <v>187</v>
      </c>
      <c r="Z31" s="83" t="s">
        <v>167</v>
      </c>
      <c r="AA31" s="83" t="s">
        <v>130</v>
      </c>
      <c r="AB31" s="83" t="s">
        <v>139</v>
      </c>
    </row>
    <row r="32" spans="1:28" ht="12.75">
      <c r="A32" s="122" t="s">
        <v>191</v>
      </c>
      <c r="B32" s="82" t="s">
        <v>162</v>
      </c>
      <c r="C32" s="83" t="s">
        <v>192</v>
      </c>
      <c r="D32" s="84" t="s">
        <v>193</v>
      </c>
      <c r="E32" s="85">
        <v>3</v>
      </c>
      <c r="F32" s="86" t="s">
        <v>189</v>
      </c>
      <c r="H32" s="87">
        <f t="shared" si="1"/>
        <v>0</v>
      </c>
      <c r="J32" s="87">
        <f t="shared" si="2"/>
        <v>0</v>
      </c>
      <c r="K32" s="88">
        <v>0.00038</v>
      </c>
      <c r="L32" s="88">
        <f>E32*K32</f>
        <v>0.00114</v>
      </c>
      <c r="O32" s="86">
        <v>20</v>
      </c>
      <c r="P32" s="86" t="s">
        <v>130</v>
      </c>
      <c r="V32" s="89" t="s">
        <v>131</v>
      </c>
      <c r="W32" s="85">
        <v>0.669</v>
      </c>
      <c r="X32" s="86" t="s">
        <v>194</v>
      </c>
      <c r="Y32" s="83" t="s">
        <v>192</v>
      </c>
      <c r="Z32" s="83" t="s">
        <v>167</v>
      </c>
      <c r="AA32" s="83" t="s">
        <v>130</v>
      </c>
      <c r="AB32" s="83" t="s">
        <v>139</v>
      </c>
    </row>
    <row r="33" spans="1:28" ht="12.75">
      <c r="A33" s="122" t="s">
        <v>195</v>
      </c>
      <c r="B33" s="82" t="s">
        <v>162</v>
      </c>
      <c r="C33" s="83" t="s">
        <v>196</v>
      </c>
      <c r="D33" s="84" t="s">
        <v>197</v>
      </c>
      <c r="E33" s="85">
        <v>28.8</v>
      </c>
      <c r="F33" s="86" t="s">
        <v>165</v>
      </c>
      <c r="H33" s="87">
        <f t="shared" si="1"/>
        <v>0</v>
      </c>
      <c r="J33" s="87">
        <f t="shared" si="2"/>
        <v>0</v>
      </c>
      <c r="K33" s="88">
        <v>0.00136</v>
      </c>
      <c r="L33" s="88">
        <f>E33*K33</f>
        <v>0.039168</v>
      </c>
      <c r="O33" s="86">
        <v>20</v>
      </c>
      <c r="P33" s="86" t="s">
        <v>130</v>
      </c>
      <c r="V33" s="89" t="s">
        <v>131</v>
      </c>
      <c r="W33" s="85">
        <v>5.155</v>
      </c>
      <c r="X33" s="83" t="s">
        <v>196</v>
      </c>
      <c r="Y33" s="83" t="s">
        <v>196</v>
      </c>
      <c r="Z33" s="83" t="s">
        <v>167</v>
      </c>
      <c r="AA33" s="83" t="s">
        <v>130</v>
      </c>
      <c r="AB33" s="83" t="s">
        <v>134</v>
      </c>
    </row>
    <row r="34" spans="1:28" ht="12.75">
      <c r="A34" s="122" t="s">
        <v>198</v>
      </c>
      <c r="B34" s="82" t="s">
        <v>162</v>
      </c>
      <c r="C34" s="83" t="s">
        <v>199</v>
      </c>
      <c r="D34" s="84" t="s">
        <v>200</v>
      </c>
      <c r="E34" s="85">
        <v>3</v>
      </c>
      <c r="F34" s="86" t="s">
        <v>189</v>
      </c>
      <c r="H34" s="87">
        <f t="shared" si="1"/>
        <v>0</v>
      </c>
      <c r="J34" s="87">
        <f t="shared" si="2"/>
        <v>0</v>
      </c>
      <c r="K34" s="88">
        <v>0.00025</v>
      </c>
      <c r="L34" s="88">
        <f>E34*K34</f>
        <v>0.00075</v>
      </c>
      <c r="O34" s="86">
        <v>20</v>
      </c>
      <c r="P34" s="86" t="s">
        <v>130</v>
      </c>
      <c r="V34" s="89" t="s">
        <v>131</v>
      </c>
      <c r="W34" s="85">
        <v>0.552</v>
      </c>
      <c r="X34" s="83" t="s">
        <v>199</v>
      </c>
      <c r="Y34" s="83" t="s">
        <v>199</v>
      </c>
      <c r="Z34" s="83" t="s">
        <v>167</v>
      </c>
      <c r="AA34" s="83" t="s">
        <v>130</v>
      </c>
      <c r="AB34" s="83" t="s">
        <v>139</v>
      </c>
    </row>
    <row r="35" spans="1:28" ht="12.75">
      <c r="A35" s="122" t="s">
        <v>201</v>
      </c>
      <c r="B35" s="82" t="s">
        <v>162</v>
      </c>
      <c r="C35" s="83" t="s">
        <v>202</v>
      </c>
      <c r="D35" s="84" t="s">
        <v>203</v>
      </c>
      <c r="E35" s="85">
        <v>12.16</v>
      </c>
      <c r="F35" s="86" t="s">
        <v>115</v>
      </c>
      <c r="H35" s="87">
        <f t="shared" si="1"/>
        <v>0</v>
      </c>
      <c r="J35" s="87">
        <f t="shared" si="2"/>
        <v>0</v>
      </c>
      <c r="O35" s="86">
        <v>20</v>
      </c>
      <c r="P35" s="86" t="s">
        <v>130</v>
      </c>
      <c r="V35" s="89" t="s">
        <v>131</v>
      </c>
      <c r="X35" s="86" t="s">
        <v>204</v>
      </c>
      <c r="Y35" s="83" t="s">
        <v>202</v>
      </c>
      <c r="Z35" s="83" t="s">
        <v>167</v>
      </c>
      <c r="AA35" s="83" t="s">
        <v>130</v>
      </c>
      <c r="AB35" s="83" t="s">
        <v>134</v>
      </c>
    </row>
    <row r="36" spans="4:23" ht="12.75">
      <c r="D36" s="123" t="s">
        <v>205</v>
      </c>
      <c r="E36" s="124">
        <f>J36</f>
        <v>0</v>
      </c>
      <c r="H36" s="124">
        <f>SUM(H22:H35)</f>
        <v>0</v>
      </c>
      <c r="I36" s="124">
        <f>SUM(I22:I35)</f>
        <v>0</v>
      </c>
      <c r="J36" s="124">
        <f>SUM(J22:J35)</f>
        <v>0</v>
      </c>
      <c r="L36" s="125">
        <f>SUM(L22:L35)</f>
        <v>0.150732</v>
      </c>
      <c r="N36" s="126">
        <f>SUM(N22:N35)</f>
        <v>0.1307</v>
      </c>
      <c r="W36" s="126">
        <f>SUM(W22:W35)</f>
        <v>23.133000000000003</v>
      </c>
    </row>
    <row r="38" ht="12.75">
      <c r="B38" s="121" t="s">
        <v>206</v>
      </c>
    </row>
    <row r="39" spans="1:28" ht="12.75">
      <c r="A39" s="122" t="s">
        <v>207</v>
      </c>
      <c r="B39" s="82" t="s">
        <v>208</v>
      </c>
      <c r="C39" s="83" t="s">
        <v>209</v>
      </c>
      <c r="D39" s="84" t="s">
        <v>210</v>
      </c>
      <c r="E39" s="85">
        <v>172.5</v>
      </c>
      <c r="F39" s="86" t="s">
        <v>129</v>
      </c>
      <c r="H39" s="87">
        <f>ROUND(E39*G39,2)</f>
        <v>0</v>
      </c>
      <c r="J39" s="87">
        <f>ROUND(E39*G39,2)</f>
        <v>0</v>
      </c>
      <c r="O39" s="86">
        <v>20</v>
      </c>
      <c r="P39" s="86" t="s">
        <v>130</v>
      </c>
      <c r="V39" s="89" t="s">
        <v>131</v>
      </c>
      <c r="W39" s="85">
        <v>10.523</v>
      </c>
      <c r="X39" s="86" t="s">
        <v>211</v>
      </c>
      <c r="Y39" s="83" t="s">
        <v>209</v>
      </c>
      <c r="Z39" s="83" t="s">
        <v>212</v>
      </c>
      <c r="AA39" s="83" t="s">
        <v>130</v>
      </c>
      <c r="AB39" s="83" t="s">
        <v>134</v>
      </c>
    </row>
    <row r="40" spans="1:28" ht="12.75">
      <c r="A40" s="122" t="s">
        <v>213</v>
      </c>
      <c r="B40" s="82" t="s">
        <v>208</v>
      </c>
      <c r="C40" s="83" t="s">
        <v>214</v>
      </c>
      <c r="D40" s="84" t="s">
        <v>215</v>
      </c>
      <c r="E40" s="85">
        <v>172.5</v>
      </c>
      <c r="F40" s="86" t="s">
        <v>129</v>
      </c>
      <c r="H40" s="87">
        <f>ROUND(E40*G40,2)</f>
        <v>0</v>
      </c>
      <c r="J40" s="87">
        <f>ROUND(E40*G40,2)</f>
        <v>0</v>
      </c>
      <c r="K40" s="88">
        <v>0.0002</v>
      </c>
      <c r="L40" s="88">
        <f>E40*K40</f>
        <v>0.0345</v>
      </c>
      <c r="O40" s="86">
        <v>20</v>
      </c>
      <c r="P40" s="86" t="s">
        <v>130</v>
      </c>
      <c r="V40" s="89" t="s">
        <v>131</v>
      </c>
      <c r="W40" s="85">
        <v>47.955</v>
      </c>
      <c r="X40" s="86" t="s">
        <v>216</v>
      </c>
      <c r="Y40" s="83" t="s">
        <v>214</v>
      </c>
      <c r="Z40" s="83" t="s">
        <v>217</v>
      </c>
      <c r="AA40" s="83" t="s">
        <v>130</v>
      </c>
      <c r="AB40" s="83" t="s">
        <v>134</v>
      </c>
    </row>
    <row r="41" spans="1:28" ht="12.75">
      <c r="A41" s="122" t="s">
        <v>218</v>
      </c>
      <c r="B41" s="82" t="s">
        <v>208</v>
      </c>
      <c r="C41" s="83" t="s">
        <v>219</v>
      </c>
      <c r="D41" s="84" t="s">
        <v>220</v>
      </c>
      <c r="E41" s="85">
        <v>172.5</v>
      </c>
      <c r="F41" s="86" t="s">
        <v>129</v>
      </c>
      <c r="H41" s="87">
        <f>ROUND(E41*G41,2)</f>
        <v>0</v>
      </c>
      <c r="J41" s="87">
        <f>ROUND(E41*G41,2)</f>
        <v>0</v>
      </c>
      <c r="K41" s="88">
        <v>8E-05</v>
      </c>
      <c r="L41" s="88">
        <f>E41*K41</f>
        <v>0.013800000000000002</v>
      </c>
      <c r="O41" s="86">
        <v>20</v>
      </c>
      <c r="P41" s="86" t="s">
        <v>130</v>
      </c>
      <c r="V41" s="89" t="s">
        <v>131</v>
      </c>
      <c r="W41" s="85">
        <v>22.598</v>
      </c>
      <c r="X41" s="86" t="s">
        <v>221</v>
      </c>
      <c r="Y41" s="83" t="s">
        <v>219</v>
      </c>
      <c r="Z41" s="83" t="s">
        <v>217</v>
      </c>
      <c r="AA41" s="83" t="s">
        <v>130</v>
      </c>
      <c r="AB41" s="83" t="s">
        <v>134</v>
      </c>
    </row>
    <row r="42" spans="4:23" ht="12.75">
      <c r="D42" s="123" t="s">
        <v>222</v>
      </c>
      <c r="E42" s="124">
        <f>J42</f>
        <v>0</v>
      </c>
      <c r="H42" s="124">
        <f>SUM(H37:H41)</f>
        <v>0</v>
      </c>
      <c r="I42" s="124">
        <f>SUM(I37:I41)</f>
        <v>0</v>
      </c>
      <c r="J42" s="124">
        <f>SUM(J37:J41)</f>
        <v>0</v>
      </c>
      <c r="L42" s="125">
        <f>SUM(L37:L41)</f>
        <v>0.0483</v>
      </c>
      <c r="N42" s="126">
        <f>SUM(N37:N41)</f>
        <v>0</v>
      </c>
      <c r="W42" s="126">
        <f>SUM(W37:W41)</f>
        <v>81.076</v>
      </c>
    </row>
    <row r="44" spans="4:23" ht="12.75">
      <c r="D44" s="123" t="s">
        <v>223</v>
      </c>
      <c r="E44" s="124">
        <f>J44</f>
        <v>0</v>
      </c>
      <c r="H44" s="124">
        <f>H21+H36+H42</f>
        <v>0</v>
      </c>
      <c r="I44" s="124">
        <f>I21+I36+I42</f>
        <v>0</v>
      </c>
      <c r="J44" s="124">
        <f>J21+J36+J42</f>
        <v>0</v>
      </c>
      <c r="L44" s="125">
        <f>L21+L36+L42</f>
        <v>1.2062270000000002</v>
      </c>
      <c r="N44" s="126">
        <f>N21+N36+N42</f>
        <v>0.3267</v>
      </c>
      <c r="W44" s="126">
        <f>W21+W36+W42</f>
        <v>134.099</v>
      </c>
    </row>
    <row r="46" spans="4:23" ht="12.75">
      <c r="D46" s="135" t="s">
        <v>224</v>
      </c>
      <c r="E46" s="124">
        <f>J46</f>
        <v>0</v>
      </c>
      <c r="H46" s="124">
        <f>H44</f>
        <v>0</v>
      </c>
      <c r="I46" s="124">
        <f>I44</f>
        <v>0</v>
      </c>
      <c r="J46" s="124">
        <f>J44</f>
        <v>0</v>
      </c>
      <c r="L46" s="125">
        <f>L44</f>
        <v>1.2062270000000002</v>
      </c>
      <c r="N46" s="126">
        <f>N44</f>
        <v>0.3267</v>
      </c>
      <c r="W46" s="126">
        <f>W44</f>
        <v>134.099</v>
      </c>
    </row>
  </sheetData>
  <sheetProtection selectLockedCells="1" selectUnlockedCells="1"/>
  <mergeCells count="2"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4"/>
  <sheetViews>
    <sheetView showZeros="0" view="pageBreakPreview" zoomScale="115" zoomScaleNormal="140" zoomScaleSheetLayoutView="115" zoomScalePageLayoutView="0" workbookViewId="0" topLeftCell="A1">
      <pane xSplit="4" ySplit="10" topLeftCell="E11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G34" sqref="G34"/>
    </sheetView>
  </sheetViews>
  <sheetFormatPr defaultColWidth="9.140625" defaultRowHeight="12.75"/>
  <cols>
    <col min="1" max="1" width="6.140625" style="81" customWidth="1"/>
    <col min="2" max="2" width="5.28125" style="82" customWidth="1"/>
    <col min="3" max="3" width="13.5742187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hidden="1" customWidth="1"/>
    <col min="10" max="10" width="8.28125" style="87" customWidth="1"/>
    <col min="11" max="11" width="7.140625" style="88" hidden="1" customWidth="1"/>
    <col min="12" max="12" width="8.140625" style="88" hidden="1" customWidth="1"/>
    <col min="13" max="13" width="7.140625" style="85" hidden="1" customWidth="1"/>
    <col min="14" max="14" width="8.140625" style="85" hidden="1" customWidth="1"/>
    <col min="15" max="15" width="3.57421875" style="86" hidden="1" customWidth="1"/>
    <col min="16" max="16" width="12.7109375" style="86" customWidth="1"/>
    <col min="17" max="19" width="11.28125" style="85" hidden="1" customWidth="1"/>
    <col min="20" max="20" width="10.57421875" style="89" customWidth="1"/>
    <col min="21" max="21" width="10.28125" style="89" customWidth="1"/>
    <col min="22" max="22" width="5.7109375" style="89" customWidth="1"/>
    <col min="23" max="23" width="9.140625" style="85" customWidth="1"/>
    <col min="24" max="24" width="13.57421875" style="86" customWidth="1"/>
    <col min="25" max="25" width="9.140625" style="86" customWidth="1"/>
    <col min="26" max="26" width="7.57421875" style="83" customWidth="1"/>
    <col min="27" max="27" width="24.8515625" style="83" customWidth="1"/>
    <col min="28" max="28" width="4.28125" style="86" customWidth="1"/>
    <col min="29" max="29" width="8.28125" style="86" customWidth="1"/>
    <col min="30" max="30" width="8.7109375" style="86" customWidth="1"/>
    <col min="31" max="31" width="11.421875" style="86" customWidth="1"/>
    <col min="32" max="16384" width="9.140625" style="86" customWidth="1"/>
  </cols>
  <sheetData>
    <row r="1" spans="1:32" s="91" customFormat="1" ht="12.75">
      <c r="A1" s="90" t="s">
        <v>72</v>
      </c>
      <c r="D1" s="92"/>
      <c r="G1" s="93"/>
      <c r="I1" s="90" t="s">
        <v>73</v>
      </c>
      <c r="J1" s="93"/>
      <c r="K1" s="94"/>
      <c r="Q1" s="95"/>
      <c r="R1" s="95"/>
      <c r="S1" s="95"/>
      <c r="Z1" s="96" t="s">
        <v>0</v>
      </c>
      <c r="AA1" s="96" t="s">
        <v>1</v>
      </c>
      <c r="AB1" s="4" t="s">
        <v>2</v>
      </c>
      <c r="AC1" s="4" t="s">
        <v>3</v>
      </c>
      <c r="AD1" s="4" t="s">
        <v>4</v>
      </c>
      <c r="AE1" s="97" t="s">
        <v>74</v>
      </c>
      <c r="AF1" s="98" t="s">
        <v>75</v>
      </c>
    </row>
    <row r="2" spans="1:32" s="91" customFormat="1" ht="12.75">
      <c r="A2" s="90" t="s">
        <v>76</v>
      </c>
      <c r="D2" s="92"/>
      <c r="G2" s="93"/>
      <c r="H2" s="99"/>
      <c r="I2" s="90" t="s">
        <v>77</v>
      </c>
      <c r="J2" s="93"/>
      <c r="K2" s="94"/>
      <c r="Q2" s="95"/>
      <c r="R2" s="95"/>
      <c r="S2" s="95"/>
      <c r="Z2" s="96" t="s">
        <v>8</v>
      </c>
      <c r="AA2" s="11" t="s">
        <v>78</v>
      </c>
      <c r="AB2" s="10" t="s">
        <v>10</v>
      </c>
      <c r="AC2" s="9"/>
      <c r="AD2" s="11"/>
      <c r="AE2" s="97">
        <v>1</v>
      </c>
      <c r="AF2" s="100">
        <v>123.4567</v>
      </c>
    </row>
    <row r="3" spans="1:32" s="91" customFormat="1" ht="12.75">
      <c r="A3" s="90" t="s">
        <v>79</v>
      </c>
      <c r="D3" s="92"/>
      <c r="G3" s="93"/>
      <c r="I3" s="90" t="s">
        <v>80</v>
      </c>
      <c r="J3" s="93"/>
      <c r="K3" s="94"/>
      <c r="Q3" s="95"/>
      <c r="R3" s="95"/>
      <c r="S3" s="95"/>
      <c r="Z3" s="96" t="s">
        <v>15</v>
      </c>
      <c r="AA3" s="11" t="s">
        <v>81</v>
      </c>
      <c r="AB3" s="10" t="s">
        <v>10</v>
      </c>
      <c r="AC3" s="9" t="s">
        <v>17</v>
      </c>
      <c r="AD3" s="11" t="s">
        <v>18</v>
      </c>
      <c r="AE3" s="97">
        <v>2</v>
      </c>
      <c r="AF3" s="101">
        <v>123.4567</v>
      </c>
    </row>
    <row r="4" spans="4:32" s="91" customFormat="1" ht="12.75">
      <c r="D4" s="92"/>
      <c r="Q4" s="95"/>
      <c r="R4" s="95"/>
      <c r="S4" s="95"/>
      <c r="Z4" s="96" t="s">
        <v>21</v>
      </c>
      <c r="AA4" s="11" t="s">
        <v>82</v>
      </c>
      <c r="AB4" s="10" t="s">
        <v>10</v>
      </c>
      <c r="AC4" s="9"/>
      <c r="AD4" s="11"/>
      <c r="AE4" s="97">
        <v>3</v>
      </c>
      <c r="AF4" s="102">
        <v>123.4567</v>
      </c>
    </row>
    <row r="5" spans="1:32" s="91" customFormat="1" ht="12.75">
      <c r="A5" s="90" t="s">
        <v>83</v>
      </c>
      <c r="D5" s="92"/>
      <c r="Q5" s="95"/>
      <c r="R5" s="95"/>
      <c r="S5" s="95"/>
      <c r="Z5" s="96" t="s">
        <v>29</v>
      </c>
      <c r="AA5" s="11" t="s">
        <v>81</v>
      </c>
      <c r="AB5" s="10" t="s">
        <v>10</v>
      </c>
      <c r="AC5" s="9" t="s">
        <v>17</v>
      </c>
      <c r="AD5" s="11" t="s">
        <v>18</v>
      </c>
      <c r="AE5" s="97">
        <v>4</v>
      </c>
      <c r="AF5" s="103">
        <v>123.4567</v>
      </c>
    </row>
    <row r="6" spans="1:32" s="91" customFormat="1" ht="12.75">
      <c r="A6" s="90" t="s">
        <v>84</v>
      </c>
      <c r="D6" s="92"/>
      <c r="Q6" s="95"/>
      <c r="R6" s="95"/>
      <c r="S6" s="95"/>
      <c r="Z6" s="104" t="s">
        <v>32</v>
      </c>
      <c r="AA6" s="11" t="s">
        <v>85</v>
      </c>
      <c r="AB6" s="10" t="s">
        <v>10</v>
      </c>
      <c r="AC6" s="9" t="s">
        <v>17</v>
      </c>
      <c r="AD6" s="11" t="s">
        <v>18</v>
      </c>
      <c r="AE6" s="97" t="s">
        <v>86</v>
      </c>
      <c r="AF6" s="98">
        <v>123.4567</v>
      </c>
    </row>
    <row r="7" spans="1:27" s="91" customFormat="1" ht="12.75">
      <c r="A7" s="90"/>
      <c r="D7" s="92"/>
      <c r="Q7" s="95"/>
      <c r="R7" s="95"/>
      <c r="S7" s="95"/>
      <c r="Z7" s="99"/>
      <c r="AA7" s="99"/>
    </row>
    <row r="8" spans="2:27" s="91" customFormat="1" ht="13.5">
      <c r="B8" s="105"/>
      <c r="C8" s="106"/>
      <c r="D8" s="107" t="s">
        <v>654</v>
      </c>
      <c r="E8" s="95"/>
      <c r="G8" s="93"/>
      <c r="H8" s="93"/>
      <c r="I8" s="93"/>
      <c r="J8" s="93"/>
      <c r="K8" s="94"/>
      <c r="L8" s="94"/>
      <c r="M8" s="95"/>
      <c r="N8" s="95"/>
      <c r="Q8" s="95"/>
      <c r="R8" s="95"/>
      <c r="S8" s="95"/>
      <c r="Z8" s="99"/>
      <c r="AA8" s="99"/>
    </row>
    <row r="9" spans="1:28" s="91" customFormat="1" ht="12.75">
      <c r="A9" s="108" t="s">
        <v>88</v>
      </c>
      <c r="B9" s="108" t="s">
        <v>89</v>
      </c>
      <c r="C9" s="108" t="s">
        <v>90</v>
      </c>
      <c r="D9" s="109" t="s">
        <v>91</v>
      </c>
      <c r="E9" s="108" t="s">
        <v>92</v>
      </c>
      <c r="F9" s="108" t="s">
        <v>93</v>
      </c>
      <c r="G9" s="108" t="s">
        <v>94</v>
      </c>
      <c r="H9" s="108" t="s">
        <v>38</v>
      </c>
      <c r="I9" s="108" t="s">
        <v>95</v>
      </c>
      <c r="J9" s="108" t="s">
        <v>96</v>
      </c>
      <c r="K9" s="162" t="s">
        <v>97</v>
      </c>
      <c r="L9" s="162"/>
      <c r="M9" s="162" t="s">
        <v>98</v>
      </c>
      <c r="N9" s="162"/>
      <c r="O9" s="108" t="s">
        <v>99</v>
      </c>
      <c r="P9" s="111" t="s">
        <v>100</v>
      </c>
      <c r="Q9" s="111" t="s">
        <v>92</v>
      </c>
      <c r="R9" s="111" t="s">
        <v>92</v>
      </c>
      <c r="S9" s="111" t="s">
        <v>92</v>
      </c>
      <c r="T9" s="112" t="s">
        <v>101</v>
      </c>
      <c r="U9" s="112" t="s">
        <v>102</v>
      </c>
      <c r="V9" s="112" t="s">
        <v>103</v>
      </c>
      <c r="W9" s="113" t="s">
        <v>104</v>
      </c>
      <c r="X9" s="114" t="s">
        <v>105</v>
      </c>
      <c r="Y9" s="114" t="s">
        <v>90</v>
      </c>
      <c r="Z9" s="115" t="s">
        <v>106</v>
      </c>
      <c r="AA9" s="115" t="s">
        <v>107</v>
      </c>
      <c r="AB9" s="91" t="s">
        <v>103</v>
      </c>
    </row>
    <row r="10" spans="1:28" s="91" customFormat="1" ht="12.75">
      <c r="A10" s="116" t="s">
        <v>108</v>
      </c>
      <c r="B10" s="116" t="s">
        <v>109</v>
      </c>
      <c r="C10" s="117"/>
      <c r="D10" s="118" t="s">
        <v>110</v>
      </c>
      <c r="E10" s="116" t="s">
        <v>111</v>
      </c>
      <c r="F10" s="116" t="s">
        <v>112</v>
      </c>
      <c r="G10" s="116" t="s">
        <v>113</v>
      </c>
      <c r="H10" s="116"/>
      <c r="I10" s="116" t="s">
        <v>114</v>
      </c>
      <c r="J10" s="116"/>
      <c r="K10" s="110" t="s">
        <v>94</v>
      </c>
      <c r="L10" s="110" t="s">
        <v>96</v>
      </c>
      <c r="M10" s="116" t="s">
        <v>94</v>
      </c>
      <c r="N10" s="116" t="s">
        <v>96</v>
      </c>
      <c r="O10" s="116" t="s">
        <v>115</v>
      </c>
      <c r="P10" s="111"/>
      <c r="Q10" s="111" t="s">
        <v>116</v>
      </c>
      <c r="R10" s="111" t="s">
        <v>117</v>
      </c>
      <c r="S10" s="111" t="s">
        <v>118</v>
      </c>
      <c r="T10" s="112" t="s">
        <v>119</v>
      </c>
      <c r="U10" s="112" t="s">
        <v>99</v>
      </c>
      <c r="V10" s="112" t="s">
        <v>120</v>
      </c>
      <c r="W10" s="95"/>
      <c r="Z10" s="115" t="s">
        <v>121</v>
      </c>
      <c r="AA10" s="115" t="s">
        <v>108</v>
      </c>
      <c r="AB10" s="91" t="s">
        <v>122</v>
      </c>
    </row>
    <row r="11" ht="13.5" customHeight="1">
      <c r="G11" s="119"/>
    </row>
    <row r="13" ht="12.75">
      <c r="B13" s="120" t="s">
        <v>225</v>
      </c>
    </row>
    <row r="14" ht="12.75">
      <c r="B14" s="121" t="s">
        <v>226</v>
      </c>
    </row>
    <row r="15" spans="1:28" ht="12.75">
      <c r="A15" s="122" t="s">
        <v>125</v>
      </c>
      <c r="B15" s="82" t="s">
        <v>227</v>
      </c>
      <c r="C15" s="83" t="s">
        <v>228</v>
      </c>
      <c r="D15" s="84" t="s">
        <v>229</v>
      </c>
      <c r="E15" s="136">
        <f>(16.05+16.95*2+2*0.6+12)*0.6*2</f>
        <v>75.78</v>
      </c>
      <c r="F15" s="86" t="s">
        <v>230</v>
      </c>
      <c r="H15" s="87">
        <f aca="true" t="shared" si="0" ref="H15:H25">ROUND(E15*G15,2)</f>
        <v>0</v>
      </c>
      <c r="J15" s="87">
        <f aca="true" t="shared" si="1" ref="J15:J25">ROUND(E15*G15,2)</f>
        <v>0</v>
      </c>
      <c r="O15" s="86">
        <v>20</v>
      </c>
      <c r="P15" s="86" t="s">
        <v>130</v>
      </c>
      <c r="V15" s="89" t="s">
        <v>65</v>
      </c>
      <c r="W15" s="85">
        <v>8.008</v>
      </c>
      <c r="X15" s="86" t="s">
        <v>231</v>
      </c>
      <c r="Y15" s="83" t="s">
        <v>228</v>
      </c>
      <c r="Z15" s="83" t="s">
        <v>232</v>
      </c>
      <c r="AA15" s="83" t="s">
        <v>130</v>
      </c>
      <c r="AB15" s="83" t="s">
        <v>134</v>
      </c>
    </row>
    <row r="16" spans="1:28" ht="12.75">
      <c r="A16" s="122" t="s">
        <v>135</v>
      </c>
      <c r="B16" s="82" t="s">
        <v>227</v>
      </c>
      <c r="C16" s="83" t="s">
        <v>233</v>
      </c>
      <c r="D16" s="84" t="s">
        <v>234</v>
      </c>
      <c r="E16" s="136">
        <f>E15</f>
        <v>75.78</v>
      </c>
      <c r="F16" s="86" t="s">
        <v>230</v>
      </c>
      <c r="H16" s="87">
        <f t="shared" si="0"/>
        <v>0</v>
      </c>
      <c r="J16" s="87">
        <f t="shared" si="1"/>
        <v>0</v>
      </c>
      <c r="O16" s="86">
        <v>20</v>
      </c>
      <c r="P16" s="86" t="s">
        <v>130</v>
      </c>
      <c r="V16" s="89" t="s">
        <v>65</v>
      </c>
      <c r="W16" s="85">
        <v>0.179</v>
      </c>
      <c r="X16" s="83" t="s">
        <v>233</v>
      </c>
      <c r="Y16" s="83" t="s">
        <v>233</v>
      </c>
      <c r="Z16" s="83" t="s">
        <v>232</v>
      </c>
      <c r="AA16" s="83" t="s">
        <v>130</v>
      </c>
      <c r="AB16" s="83" t="s">
        <v>139</v>
      </c>
    </row>
    <row r="17" spans="1:28" s="141" customFormat="1" ht="12.75">
      <c r="A17" s="137" t="s">
        <v>578</v>
      </c>
      <c r="B17" s="138" t="s">
        <v>227</v>
      </c>
      <c r="C17" s="139" t="s">
        <v>558</v>
      </c>
      <c r="D17" s="140" t="s">
        <v>557</v>
      </c>
      <c r="E17" s="136">
        <f>(16.05+16.95*2+2*0.6+12)*0.6*2</f>
        <v>75.78</v>
      </c>
      <c r="F17" s="141" t="s">
        <v>230</v>
      </c>
      <c r="G17" s="142"/>
      <c r="H17" s="142">
        <f t="shared" si="0"/>
        <v>0</v>
      </c>
      <c r="I17" s="142"/>
      <c r="J17" s="142">
        <f t="shared" si="1"/>
        <v>0</v>
      </c>
      <c r="K17" s="143"/>
      <c r="L17" s="143"/>
      <c r="M17" s="136"/>
      <c r="N17" s="136"/>
      <c r="O17" s="141">
        <v>20</v>
      </c>
      <c r="P17" s="141" t="s">
        <v>130</v>
      </c>
      <c r="Q17" s="136"/>
      <c r="R17" s="136"/>
      <c r="S17" s="136"/>
      <c r="T17" s="144"/>
      <c r="U17" s="144"/>
      <c r="V17" s="144" t="s">
        <v>65</v>
      </c>
      <c r="W17" s="136">
        <v>8.008</v>
      </c>
      <c r="X17" s="141" t="s">
        <v>231</v>
      </c>
      <c r="Y17" s="139" t="s">
        <v>228</v>
      </c>
      <c r="Z17" s="139" t="s">
        <v>232</v>
      </c>
      <c r="AA17" s="139" t="s">
        <v>130</v>
      </c>
      <c r="AB17" s="139" t="s">
        <v>134</v>
      </c>
    </row>
    <row r="18" spans="1:28" s="141" customFormat="1" ht="12.75">
      <c r="A18" s="137" t="s">
        <v>579</v>
      </c>
      <c r="B18" s="138" t="s">
        <v>227</v>
      </c>
      <c r="C18" s="139" t="s">
        <v>562</v>
      </c>
      <c r="D18" s="140" t="s">
        <v>561</v>
      </c>
      <c r="E18" s="136">
        <f>E17*1.6</f>
        <v>121.248</v>
      </c>
      <c r="F18" s="141" t="s">
        <v>371</v>
      </c>
      <c r="G18" s="142"/>
      <c r="H18" s="142">
        <f t="shared" si="0"/>
        <v>0</v>
      </c>
      <c r="I18" s="142"/>
      <c r="J18" s="142">
        <f t="shared" si="1"/>
        <v>0</v>
      </c>
      <c r="K18" s="143"/>
      <c r="L18" s="143"/>
      <c r="M18" s="136"/>
      <c r="N18" s="136"/>
      <c r="O18" s="141">
        <v>20</v>
      </c>
      <c r="P18" s="141" t="s">
        <v>130</v>
      </c>
      <c r="Q18" s="136"/>
      <c r="R18" s="136"/>
      <c r="S18" s="136"/>
      <c r="T18" s="144"/>
      <c r="U18" s="144"/>
      <c r="V18" s="144" t="s">
        <v>65</v>
      </c>
      <c r="W18" s="136">
        <v>0.179</v>
      </c>
      <c r="X18" s="139" t="s">
        <v>233</v>
      </c>
      <c r="Y18" s="139" t="s">
        <v>233</v>
      </c>
      <c r="Z18" s="139" t="s">
        <v>232</v>
      </c>
      <c r="AA18" s="139" t="s">
        <v>130</v>
      </c>
      <c r="AB18" s="139" t="s">
        <v>139</v>
      </c>
    </row>
    <row r="19" spans="1:28" s="141" customFormat="1" ht="12.75">
      <c r="A19" s="137" t="s">
        <v>581</v>
      </c>
      <c r="B19" s="138" t="s">
        <v>227</v>
      </c>
      <c r="C19" s="139" t="s">
        <v>560</v>
      </c>
      <c r="D19" s="140" t="s">
        <v>559</v>
      </c>
      <c r="E19" s="136">
        <f>E16</f>
        <v>75.78</v>
      </c>
      <c r="F19" s="141" t="s">
        <v>371</v>
      </c>
      <c r="G19" s="142"/>
      <c r="H19" s="142">
        <f t="shared" si="0"/>
        <v>0</v>
      </c>
      <c r="I19" s="142"/>
      <c r="J19" s="142">
        <f t="shared" si="1"/>
        <v>0</v>
      </c>
      <c r="K19" s="143"/>
      <c r="L19" s="143"/>
      <c r="M19" s="136"/>
      <c r="N19" s="136"/>
      <c r="O19" s="141">
        <v>20</v>
      </c>
      <c r="P19" s="141" t="s">
        <v>130</v>
      </c>
      <c r="Q19" s="136"/>
      <c r="R19" s="136"/>
      <c r="S19" s="136"/>
      <c r="T19" s="144"/>
      <c r="U19" s="144"/>
      <c r="V19" s="144" t="s">
        <v>65</v>
      </c>
      <c r="W19" s="136">
        <v>8.008</v>
      </c>
      <c r="X19" s="141" t="s">
        <v>231</v>
      </c>
      <c r="Y19" s="139" t="s">
        <v>228</v>
      </c>
      <c r="Z19" s="139" t="s">
        <v>232</v>
      </c>
      <c r="AA19" s="139" t="s">
        <v>130</v>
      </c>
      <c r="AB19" s="139" t="s">
        <v>134</v>
      </c>
    </row>
    <row r="20" spans="1:28" s="141" customFormat="1" ht="12.75">
      <c r="A20" s="137" t="s">
        <v>582</v>
      </c>
      <c r="B20" s="138" t="s">
        <v>227</v>
      </c>
      <c r="C20" s="139" t="s">
        <v>233</v>
      </c>
      <c r="D20" s="140" t="s">
        <v>234</v>
      </c>
      <c r="E20" s="136">
        <f>E19</f>
        <v>75.78</v>
      </c>
      <c r="F20" s="141" t="s">
        <v>371</v>
      </c>
      <c r="G20" s="142"/>
      <c r="H20" s="142">
        <f t="shared" si="0"/>
        <v>0</v>
      </c>
      <c r="I20" s="142"/>
      <c r="J20" s="142">
        <f t="shared" si="1"/>
        <v>0</v>
      </c>
      <c r="K20" s="143"/>
      <c r="L20" s="143"/>
      <c r="M20" s="136"/>
      <c r="N20" s="136"/>
      <c r="O20" s="141">
        <v>20</v>
      </c>
      <c r="P20" s="141" t="s">
        <v>130</v>
      </c>
      <c r="Q20" s="136"/>
      <c r="R20" s="136"/>
      <c r="S20" s="136"/>
      <c r="T20" s="144"/>
      <c r="U20" s="144"/>
      <c r="V20" s="144" t="s">
        <v>65</v>
      </c>
      <c r="W20" s="136">
        <v>0.179</v>
      </c>
      <c r="X20" s="139" t="s">
        <v>233</v>
      </c>
      <c r="Y20" s="139" t="s">
        <v>233</v>
      </c>
      <c r="Z20" s="139" t="s">
        <v>232</v>
      </c>
      <c r="AA20" s="139" t="s">
        <v>130</v>
      </c>
      <c r="AB20" s="139" t="s">
        <v>139</v>
      </c>
    </row>
    <row r="21" spans="1:28" s="141" customFormat="1" ht="12.75">
      <c r="A21" s="137" t="s">
        <v>580</v>
      </c>
      <c r="B21" s="138" t="s">
        <v>227</v>
      </c>
      <c r="C21" s="139" t="s">
        <v>564</v>
      </c>
      <c r="D21" s="140" t="s">
        <v>563</v>
      </c>
      <c r="E21" s="136">
        <f>E15</f>
        <v>75.78</v>
      </c>
      <c r="F21" s="141" t="s">
        <v>371</v>
      </c>
      <c r="G21" s="142"/>
      <c r="H21" s="142">
        <f t="shared" si="0"/>
        <v>0</v>
      </c>
      <c r="I21" s="142"/>
      <c r="J21" s="142">
        <f t="shared" si="1"/>
        <v>0</v>
      </c>
      <c r="K21" s="143"/>
      <c r="L21" s="143"/>
      <c r="M21" s="136"/>
      <c r="N21" s="136"/>
      <c r="O21" s="141">
        <v>20</v>
      </c>
      <c r="P21" s="141" t="s">
        <v>130</v>
      </c>
      <c r="Q21" s="136"/>
      <c r="R21" s="136"/>
      <c r="S21" s="136"/>
      <c r="T21" s="144"/>
      <c r="U21" s="144"/>
      <c r="V21" s="144" t="s">
        <v>65</v>
      </c>
      <c r="W21" s="136">
        <v>8.008</v>
      </c>
      <c r="X21" s="141" t="s">
        <v>231</v>
      </c>
      <c r="Y21" s="139" t="s">
        <v>228</v>
      </c>
      <c r="Z21" s="139" t="s">
        <v>232</v>
      </c>
      <c r="AA21" s="139" t="s">
        <v>130</v>
      </c>
      <c r="AB21" s="139" t="s">
        <v>134</v>
      </c>
    </row>
    <row r="22" spans="1:28" s="141" customFormat="1" ht="12.75">
      <c r="A22" s="137" t="s">
        <v>583</v>
      </c>
      <c r="B22" s="138" t="s">
        <v>227</v>
      </c>
      <c r="C22" s="139" t="s">
        <v>568</v>
      </c>
      <c r="D22" s="140" t="s">
        <v>567</v>
      </c>
      <c r="E22" s="136">
        <f>E17</f>
        <v>75.78</v>
      </c>
      <c r="F22" s="141" t="s">
        <v>230</v>
      </c>
      <c r="G22" s="142"/>
      <c r="H22" s="142">
        <f t="shared" si="0"/>
        <v>0</v>
      </c>
      <c r="I22" s="142"/>
      <c r="J22" s="142">
        <f t="shared" si="1"/>
        <v>0</v>
      </c>
      <c r="K22" s="143"/>
      <c r="L22" s="143"/>
      <c r="M22" s="136"/>
      <c r="N22" s="136"/>
      <c r="O22" s="141">
        <v>20</v>
      </c>
      <c r="P22" s="141" t="s">
        <v>130</v>
      </c>
      <c r="Q22" s="136"/>
      <c r="R22" s="136"/>
      <c r="S22" s="136"/>
      <c r="T22" s="144"/>
      <c r="U22" s="144"/>
      <c r="V22" s="144" t="s">
        <v>65</v>
      </c>
      <c r="W22" s="136">
        <v>0.179</v>
      </c>
      <c r="X22" s="139" t="s">
        <v>233</v>
      </c>
      <c r="Y22" s="139" t="s">
        <v>233</v>
      </c>
      <c r="Z22" s="139" t="s">
        <v>232</v>
      </c>
      <c r="AA22" s="139" t="s">
        <v>130</v>
      </c>
      <c r="AB22" s="139" t="s">
        <v>139</v>
      </c>
    </row>
    <row r="23" spans="1:28" s="141" customFormat="1" ht="12.75">
      <c r="A23" s="137" t="s">
        <v>584</v>
      </c>
      <c r="B23" s="138" t="s">
        <v>227</v>
      </c>
      <c r="C23" s="139" t="s">
        <v>565</v>
      </c>
      <c r="D23" s="140" t="s">
        <v>566</v>
      </c>
      <c r="E23" s="136">
        <f>E17</f>
        <v>75.78</v>
      </c>
      <c r="F23" s="141" t="s">
        <v>230</v>
      </c>
      <c r="G23" s="142"/>
      <c r="H23" s="142">
        <f t="shared" si="0"/>
        <v>0</v>
      </c>
      <c r="I23" s="142"/>
      <c r="J23" s="142">
        <f t="shared" si="1"/>
        <v>0</v>
      </c>
      <c r="K23" s="143"/>
      <c r="L23" s="143"/>
      <c r="M23" s="136"/>
      <c r="N23" s="136"/>
      <c r="O23" s="141">
        <v>20</v>
      </c>
      <c r="P23" s="141" t="s">
        <v>130</v>
      </c>
      <c r="Q23" s="136"/>
      <c r="R23" s="136"/>
      <c r="S23" s="136"/>
      <c r="T23" s="144"/>
      <c r="U23" s="144"/>
      <c r="V23" s="144" t="s">
        <v>65</v>
      </c>
      <c r="W23" s="136">
        <v>0.179</v>
      </c>
      <c r="X23" s="139" t="s">
        <v>233</v>
      </c>
      <c r="Y23" s="139" t="s">
        <v>233</v>
      </c>
      <c r="Z23" s="139" t="s">
        <v>232</v>
      </c>
      <c r="AA23" s="139" t="s">
        <v>130</v>
      </c>
      <c r="AB23" s="139" t="s">
        <v>139</v>
      </c>
    </row>
    <row r="24" spans="1:28" s="141" customFormat="1" ht="12.75">
      <c r="A24" s="137" t="s">
        <v>585</v>
      </c>
      <c r="B24" s="138" t="s">
        <v>227</v>
      </c>
      <c r="C24" s="139" t="s">
        <v>570</v>
      </c>
      <c r="D24" s="140" t="s">
        <v>569</v>
      </c>
      <c r="E24" s="136">
        <f>E16</f>
        <v>75.78</v>
      </c>
      <c r="F24" s="141" t="s">
        <v>230</v>
      </c>
      <c r="G24" s="142"/>
      <c r="H24" s="142">
        <f t="shared" si="0"/>
        <v>0</v>
      </c>
      <c r="I24" s="142"/>
      <c r="J24" s="142">
        <f t="shared" si="1"/>
        <v>0</v>
      </c>
      <c r="K24" s="143"/>
      <c r="L24" s="143"/>
      <c r="M24" s="136"/>
      <c r="N24" s="136"/>
      <c r="O24" s="141">
        <v>20</v>
      </c>
      <c r="P24" s="141" t="s">
        <v>130</v>
      </c>
      <c r="Q24" s="136"/>
      <c r="R24" s="136"/>
      <c r="S24" s="136"/>
      <c r="T24" s="144"/>
      <c r="U24" s="144"/>
      <c r="V24" s="144" t="s">
        <v>65</v>
      </c>
      <c r="W24" s="136">
        <v>8.008</v>
      </c>
      <c r="X24" s="141" t="s">
        <v>231</v>
      </c>
      <c r="Y24" s="139" t="s">
        <v>228</v>
      </c>
      <c r="Z24" s="139" t="s">
        <v>232</v>
      </c>
      <c r="AA24" s="139" t="s">
        <v>130</v>
      </c>
      <c r="AB24" s="139" t="s">
        <v>134</v>
      </c>
    </row>
    <row r="25" spans="1:28" s="141" customFormat="1" ht="12.75">
      <c r="A25" s="137" t="s">
        <v>586</v>
      </c>
      <c r="B25" s="138" t="s">
        <v>227</v>
      </c>
      <c r="C25" s="139" t="s">
        <v>572</v>
      </c>
      <c r="D25" s="140" t="s">
        <v>571</v>
      </c>
      <c r="E25" s="136">
        <f>E24*1.6</f>
        <v>121.248</v>
      </c>
      <c r="F25" s="141" t="s">
        <v>371</v>
      </c>
      <c r="G25" s="142"/>
      <c r="H25" s="142">
        <f t="shared" si="0"/>
        <v>0</v>
      </c>
      <c r="I25" s="142"/>
      <c r="J25" s="142">
        <f t="shared" si="1"/>
        <v>0</v>
      </c>
      <c r="K25" s="143"/>
      <c r="L25" s="143"/>
      <c r="M25" s="136"/>
      <c r="N25" s="136"/>
      <c r="O25" s="141">
        <v>20</v>
      </c>
      <c r="P25" s="141" t="s">
        <v>130</v>
      </c>
      <c r="Q25" s="136"/>
      <c r="R25" s="136"/>
      <c r="S25" s="136"/>
      <c r="T25" s="144"/>
      <c r="U25" s="144"/>
      <c r="V25" s="144" t="s">
        <v>65</v>
      </c>
      <c r="W25" s="136">
        <v>0.179</v>
      </c>
      <c r="X25" s="139" t="s">
        <v>233</v>
      </c>
      <c r="Y25" s="139" t="s">
        <v>233</v>
      </c>
      <c r="Z25" s="139" t="s">
        <v>232</v>
      </c>
      <c r="AA25" s="139" t="s">
        <v>130</v>
      </c>
      <c r="AB25" s="139" t="s">
        <v>139</v>
      </c>
    </row>
    <row r="26" spans="1:28" s="141" customFormat="1" ht="12.75">
      <c r="A26" s="137"/>
      <c r="B26" s="138"/>
      <c r="C26" s="139"/>
      <c r="D26" s="140"/>
      <c r="E26" s="136"/>
      <c r="G26" s="142"/>
      <c r="H26" s="142"/>
      <c r="I26" s="142"/>
      <c r="J26" s="142"/>
      <c r="K26" s="143"/>
      <c r="L26" s="143"/>
      <c r="M26" s="136"/>
      <c r="N26" s="136"/>
      <c r="O26" s="141">
        <v>20</v>
      </c>
      <c r="P26" s="141" t="s">
        <v>130</v>
      </c>
      <c r="Q26" s="136"/>
      <c r="R26" s="136"/>
      <c r="S26" s="136"/>
      <c r="T26" s="144"/>
      <c r="U26" s="144"/>
      <c r="V26" s="144" t="s">
        <v>65</v>
      </c>
      <c r="W26" s="136">
        <v>0.179</v>
      </c>
      <c r="X26" s="139" t="s">
        <v>233</v>
      </c>
      <c r="Y26" s="139" t="s">
        <v>233</v>
      </c>
      <c r="Z26" s="139" t="s">
        <v>232</v>
      </c>
      <c r="AA26" s="139" t="s">
        <v>130</v>
      </c>
      <c r="AB26" s="139" t="s">
        <v>139</v>
      </c>
    </row>
    <row r="27" spans="4:23" ht="12.75">
      <c r="D27" s="123" t="s">
        <v>235</v>
      </c>
      <c r="E27" s="124">
        <f>J27</f>
        <v>0</v>
      </c>
      <c r="H27" s="124">
        <f>SUM(H12:H26)</f>
        <v>0</v>
      </c>
      <c r="I27" s="124">
        <f>SUM(I12:I26)</f>
        <v>0</v>
      </c>
      <c r="J27" s="124">
        <f>SUM(J12:J26)</f>
        <v>0</v>
      </c>
      <c r="L27" s="125">
        <f>SUM(L12:L26)</f>
        <v>0</v>
      </c>
      <c r="N27" s="126">
        <f>SUM(N12:N26)</f>
        <v>0</v>
      </c>
      <c r="W27" s="126">
        <f>SUM(W12:W26)</f>
        <v>41.293000000000006</v>
      </c>
    </row>
    <row r="29" ht="12.75">
      <c r="B29" s="121" t="s">
        <v>236</v>
      </c>
    </row>
    <row r="30" spans="1:28" ht="12.75">
      <c r="A30" s="122" t="s">
        <v>140</v>
      </c>
      <c r="B30" s="82" t="s">
        <v>237</v>
      </c>
      <c r="C30" s="83" t="s">
        <v>238</v>
      </c>
      <c r="D30" s="84" t="s">
        <v>239</v>
      </c>
      <c r="E30" s="85">
        <v>0.05</v>
      </c>
      <c r="F30" s="86" t="s">
        <v>230</v>
      </c>
      <c r="H30" s="87">
        <f aca="true" t="shared" si="2" ref="H30:H35">ROUND(E30*G30,2)</f>
        <v>0</v>
      </c>
      <c r="J30" s="87">
        <f aca="true" t="shared" si="3" ref="J30:J35">ROUND(E30*G30,2)</f>
        <v>0</v>
      </c>
      <c r="K30" s="88">
        <v>2.47924</v>
      </c>
      <c r="L30" s="88">
        <f aca="true" t="shared" si="4" ref="L30:L35">E30*K30</f>
        <v>0.123962</v>
      </c>
      <c r="O30" s="86">
        <v>20</v>
      </c>
      <c r="P30" s="86" t="s">
        <v>130</v>
      </c>
      <c r="V30" s="89" t="s">
        <v>65</v>
      </c>
      <c r="W30" s="85">
        <v>0.28</v>
      </c>
      <c r="X30" s="86" t="s">
        <v>240</v>
      </c>
      <c r="Y30" s="83" t="s">
        <v>238</v>
      </c>
      <c r="Z30" s="83" t="s">
        <v>241</v>
      </c>
      <c r="AA30" s="83" t="s">
        <v>130</v>
      </c>
      <c r="AB30" s="83" t="s">
        <v>134</v>
      </c>
    </row>
    <row r="31" spans="1:28" s="141" customFormat="1" ht="12.75">
      <c r="A31" s="137" t="s">
        <v>576</v>
      </c>
      <c r="B31" s="138" t="s">
        <v>237</v>
      </c>
      <c r="C31" s="139" t="s">
        <v>573</v>
      </c>
      <c r="D31" s="140" t="s">
        <v>587</v>
      </c>
      <c r="E31" s="136">
        <f>16.05+16.95*2+2*0.6+12</f>
        <v>63.150000000000006</v>
      </c>
      <c r="F31" s="141" t="s">
        <v>165</v>
      </c>
      <c r="G31" s="142"/>
      <c r="H31" s="142">
        <f t="shared" si="2"/>
        <v>0</v>
      </c>
      <c r="I31" s="142"/>
      <c r="J31" s="142">
        <f t="shared" si="3"/>
        <v>0</v>
      </c>
      <c r="K31" s="143">
        <v>2.47924</v>
      </c>
      <c r="L31" s="143">
        <f t="shared" si="4"/>
        <v>156.564006</v>
      </c>
      <c r="M31" s="136"/>
      <c r="N31" s="136"/>
      <c r="O31" s="141">
        <v>20</v>
      </c>
      <c r="P31" s="141" t="s">
        <v>130</v>
      </c>
      <c r="Q31" s="136"/>
      <c r="R31" s="136"/>
      <c r="S31" s="136"/>
      <c r="T31" s="144"/>
      <c r="U31" s="144"/>
      <c r="V31" s="144" t="s">
        <v>65</v>
      </c>
      <c r="W31" s="136">
        <v>0.28</v>
      </c>
      <c r="X31" s="141" t="s">
        <v>240</v>
      </c>
      <c r="Y31" s="139" t="s">
        <v>238</v>
      </c>
      <c r="Z31" s="139" t="s">
        <v>241</v>
      </c>
      <c r="AA31" s="139" t="s">
        <v>130</v>
      </c>
      <c r="AB31" s="139" t="s">
        <v>134</v>
      </c>
    </row>
    <row r="32" spans="1:28" s="141" customFormat="1" ht="12.75">
      <c r="A32" s="137" t="s">
        <v>577</v>
      </c>
      <c r="B32" s="138" t="s">
        <v>237</v>
      </c>
      <c r="C32" s="139" t="s">
        <v>575</v>
      </c>
      <c r="D32" s="140" t="s">
        <v>574</v>
      </c>
      <c r="E32" s="136">
        <f>(16.05+16.95*2)*(0.6*2)+(2*0.6+12)*(0.6+2*2)</f>
        <v>120.66</v>
      </c>
      <c r="F32" s="141" t="s">
        <v>129</v>
      </c>
      <c r="G32" s="142"/>
      <c r="H32" s="142">
        <f t="shared" si="2"/>
        <v>0</v>
      </c>
      <c r="I32" s="142"/>
      <c r="J32" s="142">
        <f t="shared" si="3"/>
        <v>0</v>
      </c>
      <c r="K32" s="143">
        <v>2.47924</v>
      </c>
      <c r="L32" s="143">
        <f t="shared" si="4"/>
        <v>299.1450984</v>
      </c>
      <c r="M32" s="136"/>
      <c r="N32" s="136"/>
      <c r="O32" s="141">
        <v>20</v>
      </c>
      <c r="P32" s="141" t="s">
        <v>130</v>
      </c>
      <c r="Q32" s="136"/>
      <c r="R32" s="136"/>
      <c r="S32" s="136"/>
      <c r="T32" s="144"/>
      <c r="U32" s="144"/>
      <c r="V32" s="144" t="s">
        <v>65</v>
      </c>
      <c r="W32" s="136">
        <v>0.28</v>
      </c>
      <c r="X32" s="141" t="s">
        <v>240</v>
      </c>
      <c r="Y32" s="139" t="s">
        <v>238</v>
      </c>
      <c r="Z32" s="139" t="s">
        <v>241</v>
      </c>
      <c r="AA32" s="139" t="s">
        <v>130</v>
      </c>
      <c r="AB32" s="139" t="s">
        <v>134</v>
      </c>
    </row>
    <row r="33" spans="1:28" s="141" customFormat="1" ht="12.75" customHeight="1">
      <c r="A33" s="137" t="s">
        <v>591</v>
      </c>
      <c r="B33" s="138" t="s">
        <v>237</v>
      </c>
      <c r="C33" s="139" t="s">
        <v>589</v>
      </c>
      <c r="D33" s="140" t="s">
        <v>596</v>
      </c>
      <c r="E33" s="136">
        <v>1</v>
      </c>
      <c r="F33" s="141" t="s">
        <v>189</v>
      </c>
      <c r="G33" s="142"/>
      <c r="H33" s="142">
        <f t="shared" si="2"/>
        <v>0</v>
      </c>
      <c r="I33" s="142"/>
      <c r="J33" s="142">
        <f t="shared" si="3"/>
        <v>0</v>
      </c>
      <c r="K33" s="143">
        <v>2.47924</v>
      </c>
      <c r="L33" s="143">
        <f t="shared" si="4"/>
        <v>2.47924</v>
      </c>
      <c r="M33" s="136"/>
      <c r="N33" s="136"/>
      <c r="O33" s="141">
        <v>20</v>
      </c>
      <c r="P33" s="141" t="s">
        <v>130</v>
      </c>
      <c r="Q33" s="136"/>
      <c r="R33" s="136"/>
      <c r="S33" s="136"/>
      <c r="T33" s="144"/>
      <c r="U33" s="144"/>
      <c r="V33" s="144" t="s">
        <v>65</v>
      </c>
      <c r="W33" s="136">
        <v>0.28</v>
      </c>
      <c r="X33" s="141" t="s">
        <v>240</v>
      </c>
      <c r="Y33" s="139" t="s">
        <v>238</v>
      </c>
      <c r="Z33" s="139" t="s">
        <v>241</v>
      </c>
      <c r="AA33" s="139" t="s">
        <v>130</v>
      </c>
      <c r="AB33" s="139" t="s">
        <v>134</v>
      </c>
    </row>
    <row r="34" spans="1:28" s="141" customFormat="1" ht="25.5">
      <c r="A34" s="137" t="s">
        <v>592</v>
      </c>
      <c r="B34" s="138" t="s">
        <v>237</v>
      </c>
      <c r="C34" s="139" t="s">
        <v>588</v>
      </c>
      <c r="D34" s="140" t="s">
        <v>590</v>
      </c>
      <c r="E34" s="136">
        <v>2</v>
      </c>
      <c r="F34" s="141" t="s">
        <v>189</v>
      </c>
      <c r="G34" s="142"/>
      <c r="H34" s="142">
        <f t="shared" si="2"/>
        <v>0</v>
      </c>
      <c r="I34" s="142"/>
      <c r="J34" s="142">
        <f t="shared" si="3"/>
        <v>0</v>
      </c>
      <c r="K34" s="143">
        <v>2.47924</v>
      </c>
      <c r="L34" s="143">
        <f t="shared" si="4"/>
        <v>4.95848</v>
      </c>
      <c r="M34" s="136"/>
      <c r="N34" s="136"/>
      <c r="O34" s="141">
        <v>20</v>
      </c>
      <c r="P34" s="141" t="s">
        <v>130</v>
      </c>
      <c r="Q34" s="136"/>
      <c r="R34" s="136"/>
      <c r="S34" s="136"/>
      <c r="T34" s="144"/>
      <c r="U34" s="144"/>
      <c r="V34" s="144" t="s">
        <v>65</v>
      </c>
      <c r="W34" s="136">
        <v>0.28</v>
      </c>
      <c r="X34" s="141" t="s">
        <v>240</v>
      </c>
      <c r="Y34" s="139" t="s">
        <v>238</v>
      </c>
      <c r="Z34" s="139" t="s">
        <v>241</v>
      </c>
      <c r="AA34" s="139" t="s">
        <v>130</v>
      </c>
      <c r="AB34" s="139" t="s">
        <v>134</v>
      </c>
    </row>
    <row r="35" spans="1:28" s="141" customFormat="1" ht="12.75">
      <c r="A35" s="137" t="s">
        <v>593</v>
      </c>
      <c r="B35" s="138" t="s">
        <v>237</v>
      </c>
      <c r="C35" s="139" t="s">
        <v>589</v>
      </c>
      <c r="D35" s="140" t="s">
        <v>594</v>
      </c>
      <c r="E35" s="136">
        <v>1</v>
      </c>
      <c r="F35" s="141" t="s">
        <v>595</v>
      </c>
      <c r="G35" s="142"/>
      <c r="H35" s="142">
        <f t="shared" si="2"/>
        <v>0</v>
      </c>
      <c r="I35" s="142"/>
      <c r="J35" s="142">
        <f t="shared" si="3"/>
        <v>0</v>
      </c>
      <c r="K35" s="143">
        <v>2.47924</v>
      </c>
      <c r="L35" s="143">
        <f t="shared" si="4"/>
        <v>2.47924</v>
      </c>
      <c r="M35" s="136"/>
      <c r="N35" s="136"/>
      <c r="O35" s="141">
        <v>20</v>
      </c>
      <c r="P35" s="141" t="s">
        <v>130</v>
      </c>
      <c r="Q35" s="136"/>
      <c r="R35" s="136"/>
      <c r="S35" s="136"/>
      <c r="T35" s="144"/>
      <c r="U35" s="144"/>
      <c r="V35" s="144" t="s">
        <v>65</v>
      </c>
      <c r="W35" s="136">
        <v>0.28</v>
      </c>
      <c r="X35" s="141" t="s">
        <v>240</v>
      </c>
      <c r="Y35" s="139" t="s">
        <v>238</v>
      </c>
      <c r="Z35" s="139" t="s">
        <v>241</v>
      </c>
      <c r="AA35" s="139" t="s">
        <v>130</v>
      </c>
      <c r="AB35" s="139" t="s">
        <v>134</v>
      </c>
    </row>
    <row r="36" spans="2:31" ht="12.75">
      <c r="B36" s="127"/>
      <c r="C36" s="128"/>
      <c r="D36" s="129"/>
      <c r="E36" s="130"/>
      <c r="F36" s="131"/>
      <c r="G36" s="132"/>
      <c r="H36" s="132"/>
      <c r="I36" s="132"/>
      <c r="J36" s="132"/>
      <c r="K36" s="133"/>
      <c r="L36" s="133"/>
      <c r="M36" s="130"/>
      <c r="N36" s="130"/>
      <c r="O36" s="131"/>
      <c r="P36" s="131"/>
      <c r="Q36" s="130"/>
      <c r="R36" s="130"/>
      <c r="S36" s="130"/>
      <c r="T36" s="134"/>
      <c r="U36" s="134"/>
      <c r="V36" s="134" t="s">
        <v>173</v>
      </c>
      <c r="W36" s="130"/>
      <c r="X36" s="131"/>
      <c r="Y36" s="131"/>
      <c r="Z36" s="128"/>
      <c r="AA36" s="128"/>
      <c r="AB36" s="131"/>
      <c r="AC36" s="131"/>
      <c r="AD36" s="131"/>
      <c r="AE36" s="131"/>
    </row>
    <row r="37" spans="4:23" ht="12.75">
      <c r="D37" s="123" t="s">
        <v>242</v>
      </c>
      <c r="E37" s="124">
        <f>J37</f>
        <v>0</v>
      </c>
      <c r="H37" s="124">
        <f>SUM(H28:H36)</f>
        <v>0</v>
      </c>
      <c r="I37" s="124">
        <f>SUM(I28:I36)</f>
        <v>0</v>
      </c>
      <c r="J37" s="124">
        <f>SUM(J28:J36)</f>
        <v>0</v>
      </c>
      <c r="L37" s="125">
        <f>SUM(L28:L36)</f>
        <v>465.7500264</v>
      </c>
      <c r="N37" s="126">
        <f>SUM(N28:N36)</f>
        <v>0</v>
      </c>
      <c r="W37" s="126">
        <f>SUM(W28:W36)</f>
        <v>1.6800000000000002</v>
      </c>
    </row>
    <row r="39" ht="12.75">
      <c r="B39" s="121" t="s">
        <v>243</v>
      </c>
    </row>
    <row r="40" spans="1:28" ht="25.5">
      <c r="A40" s="122" t="s">
        <v>146</v>
      </c>
      <c r="B40" s="82" t="s">
        <v>244</v>
      </c>
      <c r="C40" s="83" t="s">
        <v>245</v>
      </c>
      <c r="D40" s="84" t="s">
        <v>246</v>
      </c>
      <c r="E40" s="85">
        <v>0.256</v>
      </c>
      <c r="F40" s="86" t="s">
        <v>230</v>
      </c>
      <c r="H40" s="87">
        <f>ROUND(E40*G40,2)</f>
        <v>0</v>
      </c>
      <c r="J40" s="87">
        <f>ROUND(E40*G40,2)</f>
        <v>0</v>
      </c>
      <c r="K40" s="88">
        <v>1.05802</v>
      </c>
      <c r="L40" s="88">
        <f>E40*K40</f>
        <v>0.27085312</v>
      </c>
      <c r="O40" s="86">
        <v>20</v>
      </c>
      <c r="P40" s="86" t="s">
        <v>130</v>
      </c>
      <c r="V40" s="89" t="s">
        <v>65</v>
      </c>
      <c r="W40" s="85">
        <v>1.112</v>
      </c>
      <c r="X40" s="86" t="s">
        <v>247</v>
      </c>
      <c r="Y40" s="83" t="s">
        <v>245</v>
      </c>
      <c r="Z40" s="83" t="s">
        <v>248</v>
      </c>
      <c r="AA40" s="83" t="s">
        <v>130</v>
      </c>
      <c r="AB40" s="83" t="s">
        <v>139</v>
      </c>
    </row>
    <row r="41" spans="2:31" ht="12.75">
      <c r="B41" s="127"/>
      <c r="C41" s="128"/>
      <c r="D41" s="129" t="s">
        <v>249</v>
      </c>
      <c r="E41" s="130"/>
      <c r="F41" s="131"/>
      <c r="G41" s="132"/>
      <c r="H41" s="132"/>
      <c r="I41" s="132"/>
      <c r="J41" s="132"/>
      <c r="K41" s="133"/>
      <c r="L41" s="133"/>
      <c r="M41" s="130"/>
      <c r="N41" s="130"/>
      <c r="O41" s="131"/>
      <c r="P41" s="131"/>
      <c r="Q41" s="130"/>
      <c r="R41" s="130"/>
      <c r="S41" s="130"/>
      <c r="T41" s="134"/>
      <c r="U41" s="134"/>
      <c r="V41" s="134" t="s">
        <v>173</v>
      </c>
      <c r="W41" s="130"/>
      <c r="X41" s="131"/>
      <c r="Y41" s="131"/>
      <c r="Z41" s="128"/>
      <c r="AA41" s="128"/>
      <c r="AB41" s="131"/>
      <c r="AC41" s="131"/>
      <c r="AD41" s="131"/>
      <c r="AE41" s="131"/>
    </row>
    <row r="42" spans="4:23" ht="12.75">
      <c r="D42" s="123" t="s">
        <v>250</v>
      </c>
      <c r="E42" s="124">
        <f>J42</f>
        <v>0</v>
      </c>
      <c r="H42" s="124">
        <f>SUM(H38:H41)</f>
        <v>0</v>
      </c>
      <c r="I42" s="124">
        <f>SUM(I38:I41)</f>
        <v>0</v>
      </c>
      <c r="J42" s="124">
        <f>SUM(J38:J41)</f>
        <v>0</v>
      </c>
      <c r="L42" s="125">
        <f>SUM(L38:L41)</f>
        <v>0.27085312</v>
      </c>
      <c r="N42" s="126">
        <f>SUM(N38:N41)</f>
        <v>0</v>
      </c>
      <c r="W42" s="126">
        <f>SUM(W38:W41)</f>
        <v>1.112</v>
      </c>
    </row>
    <row r="44" ht="12.75">
      <c r="B44" s="121" t="s">
        <v>251</v>
      </c>
    </row>
    <row r="45" spans="1:28" ht="12.75">
      <c r="A45" s="122" t="s">
        <v>151</v>
      </c>
      <c r="B45" s="82" t="s">
        <v>252</v>
      </c>
      <c r="C45" s="83" t="s">
        <v>253</v>
      </c>
      <c r="D45" s="84" t="s">
        <v>254</v>
      </c>
      <c r="E45" s="85">
        <v>0.84</v>
      </c>
      <c r="F45" s="86" t="s">
        <v>129</v>
      </c>
      <c r="H45" s="87">
        <f aca="true" t="shared" si="5" ref="H45:H50">ROUND(E45*G45,2)</f>
        <v>0</v>
      </c>
      <c r="J45" s="87">
        <f aca="true" t="shared" si="6" ref="J45:J50">ROUND(E45*G45,2)</f>
        <v>0</v>
      </c>
      <c r="K45" s="88">
        <v>1E-05</v>
      </c>
      <c r="L45" s="88">
        <f aca="true" t="shared" si="7" ref="L45:L50">E45*K45</f>
        <v>8.400000000000001E-06</v>
      </c>
      <c r="O45" s="86">
        <v>20</v>
      </c>
      <c r="P45" s="86" t="s">
        <v>130</v>
      </c>
      <c r="V45" s="89" t="s">
        <v>65</v>
      </c>
      <c r="W45" s="85">
        <v>0.066</v>
      </c>
      <c r="X45" s="86" t="s">
        <v>255</v>
      </c>
      <c r="Y45" s="83" t="s">
        <v>253</v>
      </c>
      <c r="Z45" s="83" t="s">
        <v>256</v>
      </c>
      <c r="AA45" s="83" t="s">
        <v>130</v>
      </c>
      <c r="AB45" s="83" t="s">
        <v>139</v>
      </c>
    </row>
    <row r="46" spans="1:28" ht="12.75">
      <c r="A46" s="122" t="s">
        <v>154</v>
      </c>
      <c r="B46" s="82" t="s">
        <v>252</v>
      </c>
      <c r="C46" s="83" t="s">
        <v>257</v>
      </c>
      <c r="D46" s="84" t="s">
        <v>258</v>
      </c>
      <c r="E46" s="85">
        <v>43.92</v>
      </c>
      <c r="F46" s="86" t="s">
        <v>129</v>
      </c>
      <c r="H46" s="87">
        <f t="shared" si="5"/>
        <v>0</v>
      </c>
      <c r="J46" s="87">
        <f t="shared" si="6"/>
        <v>0</v>
      </c>
      <c r="K46" s="88">
        <v>0.00587</v>
      </c>
      <c r="L46" s="88">
        <f t="shared" si="7"/>
        <v>0.2578104</v>
      </c>
      <c r="O46" s="86">
        <v>20</v>
      </c>
      <c r="P46" s="86" t="s">
        <v>130</v>
      </c>
      <c r="V46" s="89" t="s">
        <v>65</v>
      </c>
      <c r="W46" s="85">
        <v>16.734</v>
      </c>
      <c r="X46" s="86" t="s">
        <v>259</v>
      </c>
      <c r="Y46" s="83" t="s">
        <v>257</v>
      </c>
      <c r="Z46" s="83" t="s">
        <v>256</v>
      </c>
      <c r="AA46" s="83" t="s">
        <v>130</v>
      </c>
      <c r="AB46" s="83" t="s">
        <v>139</v>
      </c>
    </row>
    <row r="47" spans="1:28" ht="12.75">
      <c r="A47" s="122" t="s">
        <v>161</v>
      </c>
      <c r="B47" s="82" t="s">
        <v>244</v>
      </c>
      <c r="C47" s="83" t="s">
        <v>260</v>
      </c>
      <c r="D47" s="84" t="s">
        <v>261</v>
      </c>
      <c r="E47" s="85">
        <v>10.35</v>
      </c>
      <c r="F47" s="86" t="s">
        <v>129</v>
      </c>
      <c r="H47" s="87">
        <f t="shared" si="5"/>
        <v>0</v>
      </c>
      <c r="J47" s="87">
        <f t="shared" si="6"/>
        <v>0</v>
      </c>
      <c r="K47" s="88">
        <v>0.02846</v>
      </c>
      <c r="L47" s="88">
        <f t="shared" si="7"/>
        <v>0.29456099999999996</v>
      </c>
      <c r="O47" s="86">
        <v>20</v>
      </c>
      <c r="P47" s="86" t="s">
        <v>130</v>
      </c>
      <c r="V47" s="89" t="s">
        <v>65</v>
      </c>
      <c r="W47" s="85">
        <v>5.113</v>
      </c>
      <c r="X47" s="86" t="s">
        <v>262</v>
      </c>
      <c r="Y47" s="83" t="s">
        <v>260</v>
      </c>
      <c r="Z47" s="83" t="s">
        <v>256</v>
      </c>
      <c r="AA47" s="83" t="s">
        <v>130</v>
      </c>
      <c r="AB47" s="83" t="s">
        <v>139</v>
      </c>
    </row>
    <row r="48" spans="1:28" ht="25.5">
      <c r="A48" s="122" t="s">
        <v>168</v>
      </c>
      <c r="B48" s="82" t="s">
        <v>244</v>
      </c>
      <c r="C48" s="83" t="s">
        <v>263</v>
      </c>
      <c r="D48" s="84" t="s">
        <v>264</v>
      </c>
      <c r="E48" s="85">
        <v>2.08</v>
      </c>
      <c r="F48" s="86" t="s">
        <v>129</v>
      </c>
      <c r="H48" s="87">
        <f t="shared" si="5"/>
        <v>0</v>
      </c>
      <c r="J48" s="87">
        <f t="shared" si="6"/>
        <v>0</v>
      </c>
      <c r="K48" s="88">
        <v>0.05731</v>
      </c>
      <c r="L48" s="88">
        <f t="shared" si="7"/>
        <v>0.1192048</v>
      </c>
      <c r="O48" s="86">
        <v>20</v>
      </c>
      <c r="P48" s="86" t="s">
        <v>130</v>
      </c>
      <c r="V48" s="89" t="s">
        <v>65</v>
      </c>
      <c r="W48" s="85">
        <v>2.076</v>
      </c>
      <c r="X48" s="86" t="s">
        <v>265</v>
      </c>
      <c r="Y48" s="83" t="s">
        <v>263</v>
      </c>
      <c r="Z48" s="83" t="s">
        <v>256</v>
      </c>
      <c r="AA48" s="83" t="s">
        <v>130</v>
      </c>
      <c r="AB48" s="83" t="s">
        <v>139</v>
      </c>
    </row>
    <row r="49" spans="1:28" ht="12.75">
      <c r="A49" s="122" t="s">
        <v>174</v>
      </c>
      <c r="B49" s="82" t="s">
        <v>252</v>
      </c>
      <c r="C49" s="83" t="s">
        <v>266</v>
      </c>
      <c r="D49" s="84" t="s">
        <v>267</v>
      </c>
      <c r="E49" s="85">
        <v>48.06</v>
      </c>
      <c r="F49" s="86" t="s">
        <v>129</v>
      </c>
      <c r="H49" s="87">
        <f t="shared" si="5"/>
        <v>0</v>
      </c>
      <c r="J49" s="87">
        <f t="shared" si="6"/>
        <v>0</v>
      </c>
      <c r="K49" s="88">
        <v>1E-05</v>
      </c>
      <c r="L49" s="88">
        <f t="shared" si="7"/>
        <v>0.0004806000000000001</v>
      </c>
      <c r="O49" s="86">
        <v>20</v>
      </c>
      <c r="P49" s="86" t="s">
        <v>130</v>
      </c>
      <c r="V49" s="89" t="s">
        <v>65</v>
      </c>
      <c r="W49" s="85">
        <v>3.749</v>
      </c>
      <c r="X49" s="86" t="s">
        <v>266</v>
      </c>
      <c r="Y49" s="86" t="s">
        <v>266</v>
      </c>
      <c r="Z49" s="83" t="s">
        <v>256</v>
      </c>
      <c r="AA49" s="83" t="s">
        <v>130</v>
      </c>
      <c r="AB49" s="83" t="s">
        <v>134</v>
      </c>
    </row>
    <row r="50" spans="1:28" ht="25.5">
      <c r="A50" s="122" t="s">
        <v>178</v>
      </c>
      <c r="B50" s="82" t="s">
        <v>252</v>
      </c>
      <c r="C50" s="83" t="s">
        <v>268</v>
      </c>
      <c r="D50" s="84" t="s">
        <v>269</v>
      </c>
      <c r="E50" s="85">
        <v>9.33</v>
      </c>
      <c r="F50" s="86" t="s">
        <v>129</v>
      </c>
      <c r="H50" s="87">
        <f t="shared" si="5"/>
        <v>0</v>
      </c>
      <c r="J50" s="87">
        <f t="shared" si="6"/>
        <v>0</v>
      </c>
      <c r="K50" s="88">
        <v>0.00671</v>
      </c>
      <c r="L50" s="88">
        <f t="shared" si="7"/>
        <v>0.0626043</v>
      </c>
      <c r="O50" s="86">
        <v>20</v>
      </c>
      <c r="P50" s="86" t="s">
        <v>130</v>
      </c>
      <c r="V50" s="89" t="s">
        <v>65</v>
      </c>
      <c r="W50" s="85">
        <v>1.036</v>
      </c>
      <c r="X50" s="86" t="s">
        <v>270</v>
      </c>
      <c r="Y50" s="83" t="s">
        <v>268</v>
      </c>
      <c r="Z50" s="83" t="s">
        <v>256</v>
      </c>
      <c r="AA50" s="83" t="s">
        <v>130</v>
      </c>
      <c r="AB50" s="83" t="s">
        <v>139</v>
      </c>
    </row>
    <row r="51" spans="2:31" ht="12.75">
      <c r="B51" s="127"/>
      <c r="C51" s="128"/>
      <c r="D51" s="129" t="s">
        <v>271</v>
      </c>
      <c r="E51" s="130"/>
      <c r="F51" s="131"/>
      <c r="G51" s="132"/>
      <c r="H51" s="132"/>
      <c r="I51" s="132"/>
      <c r="J51" s="132"/>
      <c r="K51" s="133"/>
      <c r="L51" s="133"/>
      <c r="M51" s="130"/>
      <c r="N51" s="130"/>
      <c r="O51" s="131"/>
      <c r="P51" s="131"/>
      <c r="Q51" s="130"/>
      <c r="R51" s="130"/>
      <c r="S51" s="130"/>
      <c r="T51" s="134"/>
      <c r="U51" s="134"/>
      <c r="V51" s="134" t="s">
        <v>173</v>
      </c>
      <c r="W51" s="130"/>
      <c r="X51" s="131"/>
      <c r="Y51" s="131"/>
      <c r="Z51" s="128"/>
      <c r="AA51" s="128"/>
      <c r="AB51" s="131"/>
      <c r="AC51" s="131"/>
      <c r="AD51" s="131"/>
      <c r="AE51" s="131"/>
    </row>
    <row r="52" spans="1:28" ht="25.5">
      <c r="A52" s="122" t="s">
        <v>182</v>
      </c>
      <c r="B52" s="82" t="s">
        <v>252</v>
      </c>
      <c r="C52" s="83" t="s">
        <v>272</v>
      </c>
      <c r="D52" s="84" t="s">
        <v>273</v>
      </c>
      <c r="E52" s="85">
        <v>240.686</v>
      </c>
      <c r="F52" s="86" t="s">
        <v>129</v>
      </c>
      <c r="H52" s="87">
        <f aca="true" t="shared" si="8" ref="H52:H58">ROUND(E52*G52,2)</f>
        <v>0</v>
      </c>
      <c r="J52" s="87">
        <f aca="true" t="shared" si="9" ref="J52:J58">ROUND(E52*G52,2)</f>
        <v>0</v>
      </c>
      <c r="K52" s="88">
        <v>0.0034</v>
      </c>
      <c r="L52" s="88">
        <f>E52*K52</f>
        <v>0.8183324</v>
      </c>
      <c r="O52" s="86">
        <v>20</v>
      </c>
      <c r="P52" s="86" t="s">
        <v>130</v>
      </c>
      <c r="V52" s="89" t="s">
        <v>65</v>
      </c>
      <c r="W52" s="85">
        <v>88.813</v>
      </c>
      <c r="X52" s="86" t="s">
        <v>274</v>
      </c>
      <c r="Y52" s="83" t="s">
        <v>272</v>
      </c>
      <c r="Z52" s="83" t="s">
        <v>256</v>
      </c>
      <c r="AA52" s="83" t="s">
        <v>130</v>
      </c>
      <c r="AB52" s="83" t="s">
        <v>134</v>
      </c>
    </row>
    <row r="53" spans="1:28" ht="25.5">
      <c r="A53" s="122" t="s">
        <v>186</v>
      </c>
      <c r="B53" s="82" t="s">
        <v>252</v>
      </c>
      <c r="C53" s="83" t="s">
        <v>275</v>
      </c>
      <c r="D53" s="84" t="s">
        <v>276</v>
      </c>
      <c r="E53" s="85">
        <v>27.48</v>
      </c>
      <c r="F53" s="86" t="s">
        <v>129</v>
      </c>
      <c r="H53" s="87">
        <f t="shared" si="8"/>
        <v>0</v>
      </c>
      <c r="J53" s="87">
        <f t="shared" si="9"/>
        <v>0</v>
      </c>
      <c r="K53" s="88">
        <v>0.0057</v>
      </c>
      <c r="L53" s="88">
        <f>E53*K53</f>
        <v>0.156636</v>
      </c>
      <c r="O53" s="86">
        <v>20</v>
      </c>
      <c r="P53" s="86" t="s">
        <v>130</v>
      </c>
      <c r="V53" s="89" t="s">
        <v>65</v>
      </c>
      <c r="W53" s="85">
        <v>13.328</v>
      </c>
      <c r="X53" s="86" t="s">
        <v>277</v>
      </c>
      <c r="Y53" s="83" t="s">
        <v>275</v>
      </c>
      <c r="Z53" s="83" t="s">
        <v>256</v>
      </c>
      <c r="AA53" s="83" t="s">
        <v>130</v>
      </c>
      <c r="AB53" s="83" t="s">
        <v>134</v>
      </c>
    </row>
    <row r="54" spans="1:28" ht="12.75">
      <c r="A54" s="122" t="s">
        <v>191</v>
      </c>
      <c r="B54" s="82" t="s">
        <v>244</v>
      </c>
      <c r="C54" s="83" t="s">
        <v>278</v>
      </c>
      <c r="D54" s="84" t="s">
        <v>279</v>
      </c>
      <c r="E54" s="85">
        <v>268.166</v>
      </c>
      <c r="F54" s="86" t="s">
        <v>129</v>
      </c>
      <c r="H54" s="87">
        <f t="shared" si="8"/>
        <v>0</v>
      </c>
      <c r="J54" s="87">
        <f t="shared" si="9"/>
        <v>0</v>
      </c>
      <c r="O54" s="86">
        <v>20</v>
      </c>
      <c r="P54" s="86" t="s">
        <v>130</v>
      </c>
      <c r="V54" s="89" t="s">
        <v>65</v>
      </c>
      <c r="W54" s="85">
        <v>58.997</v>
      </c>
      <c r="X54" s="86" t="s">
        <v>280</v>
      </c>
      <c r="Y54" s="83" t="s">
        <v>278</v>
      </c>
      <c r="Z54" s="83" t="s">
        <v>256</v>
      </c>
      <c r="AA54" s="83" t="s">
        <v>130</v>
      </c>
      <c r="AB54" s="83" t="s">
        <v>134</v>
      </c>
    </row>
    <row r="55" spans="1:28" ht="25.5">
      <c r="A55" s="122" t="s">
        <v>195</v>
      </c>
      <c r="B55" s="82" t="s">
        <v>252</v>
      </c>
      <c r="C55" s="83" t="s">
        <v>281</v>
      </c>
      <c r="D55" s="84" t="s">
        <v>282</v>
      </c>
      <c r="E55" s="85">
        <v>16.132</v>
      </c>
      <c r="F55" s="86" t="s">
        <v>129</v>
      </c>
      <c r="H55" s="87">
        <f t="shared" si="8"/>
        <v>0</v>
      </c>
      <c r="J55" s="87">
        <f t="shared" si="9"/>
        <v>0</v>
      </c>
      <c r="K55" s="88">
        <v>0.01938</v>
      </c>
      <c r="L55" s="88">
        <f>E55*K55</f>
        <v>0.31263816000000005</v>
      </c>
      <c r="O55" s="86">
        <v>20</v>
      </c>
      <c r="P55" s="86" t="s">
        <v>130</v>
      </c>
      <c r="V55" s="89" t="s">
        <v>65</v>
      </c>
      <c r="W55" s="85">
        <v>13.357</v>
      </c>
      <c r="X55" s="86" t="s">
        <v>283</v>
      </c>
      <c r="Y55" s="83" t="s">
        <v>281</v>
      </c>
      <c r="Z55" s="83" t="s">
        <v>150</v>
      </c>
      <c r="AA55" s="83" t="s">
        <v>130</v>
      </c>
      <c r="AB55" s="83" t="s">
        <v>139</v>
      </c>
    </row>
    <row r="56" spans="1:28" ht="25.5">
      <c r="A56" s="122" t="s">
        <v>198</v>
      </c>
      <c r="B56" s="82" t="s">
        <v>252</v>
      </c>
      <c r="C56" s="83" t="s">
        <v>284</v>
      </c>
      <c r="D56" s="84" t="s">
        <v>285</v>
      </c>
      <c r="E56" s="85">
        <v>2.6</v>
      </c>
      <c r="F56" s="86" t="s">
        <v>129</v>
      </c>
      <c r="H56" s="87">
        <f t="shared" si="8"/>
        <v>0</v>
      </c>
      <c r="J56" s="87">
        <f t="shared" si="9"/>
        <v>0</v>
      </c>
      <c r="K56" s="88">
        <v>0.03079</v>
      </c>
      <c r="L56" s="88">
        <f>E56*K56</f>
        <v>0.080054</v>
      </c>
      <c r="O56" s="86">
        <v>20</v>
      </c>
      <c r="P56" s="86" t="s">
        <v>130</v>
      </c>
      <c r="V56" s="89" t="s">
        <v>65</v>
      </c>
      <c r="W56" s="85">
        <v>2.166</v>
      </c>
      <c r="X56" s="86" t="s">
        <v>286</v>
      </c>
      <c r="Y56" s="83" t="s">
        <v>284</v>
      </c>
      <c r="Z56" s="83" t="s">
        <v>150</v>
      </c>
      <c r="AA56" s="83" t="s">
        <v>130</v>
      </c>
      <c r="AB56" s="83" t="s">
        <v>139</v>
      </c>
    </row>
    <row r="57" spans="1:28" ht="25.5">
      <c r="A57" s="122" t="s">
        <v>201</v>
      </c>
      <c r="B57" s="82" t="s">
        <v>252</v>
      </c>
      <c r="C57" s="83" t="s">
        <v>287</v>
      </c>
      <c r="D57" s="84" t="s">
        <v>288</v>
      </c>
      <c r="E57" s="85">
        <v>209.38</v>
      </c>
      <c r="F57" s="86" t="s">
        <v>129</v>
      </c>
      <c r="H57" s="87">
        <f t="shared" si="8"/>
        <v>0</v>
      </c>
      <c r="J57" s="87">
        <f t="shared" si="9"/>
        <v>0</v>
      </c>
      <c r="K57" s="88">
        <v>0.03458</v>
      </c>
      <c r="L57" s="88">
        <f>E57*K57</f>
        <v>7.2403604</v>
      </c>
      <c r="O57" s="86">
        <v>20</v>
      </c>
      <c r="P57" s="86" t="s">
        <v>130</v>
      </c>
      <c r="V57" s="89" t="s">
        <v>65</v>
      </c>
      <c r="W57" s="85">
        <v>174.832</v>
      </c>
      <c r="X57" s="86" t="s">
        <v>289</v>
      </c>
      <c r="Y57" s="83" t="s">
        <v>287</v>
      </c>
      <c r="Z57" s="83" t="s">
        <v>150</v>
      </c>
      <c r="AA57" s="83" t="s">
        <v>130</v>
      </c>
      <c r="AB57" s="83" t="s">
        <v>139</v>
      </c>
    </row>
    <row r="58" spans="1:28" ht="25.5">
      <c r="A58" s="122" t="s">
        <v>207</v>
      </c>
      <c r="B58" s="82" t="s">
        <v>252</v>
      </c>
      <c r="C58" s="83" t="s">
        <v>290</v>
      </c>
      <c r="D58" s="84" t="s">
        <v>546</v>
      </c>
      <c r="E58" s="85">
        <v>43.92</v>
      </c>
      <c r="F58" s="86" t="s">
        <v>129</v>
      </c>
      <c r="H58" s="87">
        <f t="shared" si="8"/>
        <v>0</v>
      </c>
      <c r="J58" s="87">
        <f t="shared" si="9"/>
        <v>0</v>
      </c>
      <c r="K58" s="88">
        <v>0.01307</v>
      </c>
      <c r="L58" s="88">
        <f>E58*K58</f>
        <v>0.5740344000000001</v>
      </c>
      <c r="O58" s="86">
        <v>20</v>
      </c>
      <c r="P58" s="86" t="s">
        <v>130</v>
      </c>
      <c r="V58" s="89" t="s">
        <v>65</v>
      </c>
      <c r="W58" s="85">
        <v>31.535</v>
      </c>
      <c r="X58" s="86" t="s">
        <v>291</v>
      </c>
      <c r="Y58" s="83" t="s">
        <v>290</v>
      </c>
      <c r="Z58" s="83" t="s">
        <v>150</v>
      </c>
      <c r="AA58" s="83" t="s">
        <v>130</v>
      </c>
      <c r="AB58" s="86" t="s">
        <v>41</v>
      </c>
    </row>
    <row r="59" spans="2:31" ht="12.75">
      <c r="B59" s="127"/>
      <c r="C59" s="128"/>
      <c r="D59" s="129" t="s">
        <v>292</v>
      </c>
      <c r="E59" s="130"/>
      <c r="F59" s="131"/>
      <c r="G59" s="132"/>
      <c r="H59" s="132"/>
      <c r="I59" s="132"/>
      <c r="J59" s="132"/>
      <c r="K59" s="133"/>
      <c r="L59" s="133"/>
      <c r="M59" s="130"/>
      <c r="N59" s="130"/>
      <c r="O59" s="131"/>
      <c r="P59" s="131"/>
      <c r="Q59" s="130"/>
      <c r="R59" s="130"/>
      <c r="S59" s="130"/>
      <c r="T59" s="134"/>
      <c r="U59" s="134"/>
      <c r="V59" s="134" t="s">
        <v>173</v>
      </c>
      <c r="W59" s="130"/>
      <c r="X59" s="131"/>
      <c r="Y59" s="131"/>
      <c r="Z59" s="128"/>
      <c r="AA59" s="128"/>
      <c r="AB59" s="131"/>
      <c r="AC59" s="131"/>
      <c r="AD59" s="131"/>
      <c r="AE59" s="131"/>
    </row>
    <row r="60" spans="1:28" ht="25.5">
      <c r="A60" s="122" t="s">
        <v>213</v>
      </c>
      <c r="B60" s="82" t="s">
        <v>252</v>
      </c>
      <c r="C60" s="83" t="s">
        <v>293</v>
      </c>
      <c r="D60" s="84" t="s">
        <v>294</v>
      </c>
      <c r="E60" s="85">
        <v>36.88</v>
      </c>
      <c r="F60" s="86" t="s">
        <v>129</v>
      </c>
      <c r="H60" s="87">
        <f>ROUND(E60*G60,2)</f>
        <v>0</v>
      </c>
      <c r="J60" s="87">
        <f>ROUND(E60*G60,2)</f>
        <v>0</v>
      </c>
      <c r="K60" s="88">
        <v>0.01254</v>
      </c>
      <c r="L60" s="88">
        <f>E60*K60</f>
        <v>0.4624752000000001</v>
      </c>
      <c r="O60" s="86">
        <v>20</v>
      </c>
      <c r="P60" s="86" t="s">
        <v>130</v>
      </c>
      <c r="V60" s="89" t="s">
        <v>65</v>
      </c>
      <c r="W60" s="85">
        <v>26.48</v>
      </c>
      <c r="X60" s="86" t="s">
        <v>295</v>
      </c>
      <c r="Y60" s="83" t="s">
        <v>293</v>
      </c>
      <c r="Z60" s="83" t="s">
        <v>150</v>
      </c>
      <c r="AA60" s="83" t="s">
        <v>130</v>
      </c>
      <c r="AB60" s="83" t="s">
        <v>139</v>
      </c>
    </row>
    <row r="61" spans="1:28" ht="12.75">
      <c r="A61" s="122" t="s">
        <v>218</v>
      </c>
      <c r="B61" s="82" t="s">
        <v>252</v>
      </c>
      <c r="C61" s="83" t="s">
        <v>296</v>
      </c>
      <c r="D61" s="84" t="s">
        <v>297</v>
      </c>
      <c r="E61" s="85">
        <v>1.518</v>
      </c>
      <c r="F61" s="86" t="s">
        <v>230</v>
      </c>
      <c r="H61" s="87">
        <f>ROUND(E61*G61,2)</f>
        <v>0</v>
      </c>
      <c r="J61" s="87">
        <f>ROUND(E61*G61,2)</f>
        <v>0</v>
      </c>
      <c r="K61" s="88">
        <v>2.42103</v>
      </c>
      <c r="L61" s="88">
        <f>E61*K61</f>
        <v>3.67512354</v>
      </c>
      <c r="O61" s="86">
        <v>20</v>
      </c>
      <c r="P61" s="86" t="s">
        <v>130</v>
      </c>
      <c r="V61" s="89" t="s">
        <v>65</v>
      </c>
      <c r="W61" s="85">
        <v>3.745</v>
      </c>
      <c r="X61" s="86" t="s">
        <v>298</v>
      </c>
      <c r="Y61" s="83" t="s">
        <v>296</v>
      </c>
      <c r="Z61" s="83" t="s">
        <v>241</v>
      </c>
      <c r="AA61" s="83" t="s">
        <v>130</v>
      </c>
      <c r="AB61" s="83" t="s">
        <v>139</v>
      </c>
    </row>
    <row r="62" spans="2:31" ht="12.75">
      <c r="B62" s="127"/>
      <c r="C62" s="128"/>
      <c r="D62" s="129" t="s">
        <v>299</v>
      </c>
      <c r="E62" s="130"/>
      <c r="F62" s="131"/>
      <c r="G62" s="132"/>
      <c r="H62" s="132"/>
      <c r="I62" s="132"/>
      <c r="J62" s="132"/>
      <c r="K62" s="133"/>
      <c r="L62" s="133"/>
      <c r="M62" s="130"/>
      <c r="N62" s="130"/>
      <c r="O62" s="131"/>
      <c r="P62" s="131"/>
      <c r="Q62" s="130"/>
      <c r="R62" s="130"/>
      <c r="S62" s="130"/>
      <c r="T62" s="134"/>
      <c r="U62" s="134"/>
      <c r="V62" s="134" t="s">
        <v>173</v>
      </c>
      <c r="W62" s="130"/>
      <c r="X62" s="131"/>
      <c r="Y62" s="131"/>
      <c r="Z62" s="128"/>
      <c r="AA62" s="128"/>
      <c r="AB62" s="131"/>
      <c r="AC62" s="131"/>
      <c r="AD62" s="131"/>
      <c r="AE62" s="131"/>
    </row>
    <row r="63" spans="1:28" ht="12.75">
      <c r="A63" s="122" t="s">
        <v>300</v>
      </c>
      <c r="B63" s="82" t="s">
        <v>252</v>
      </c>
      <c r="C63" s="83" t="s">
        <v>301</v>
      </c>
      <c r="D63" s="84" t="s">
        <v>302</v>
      </c>
      <c r="E63" s="85">
        <v>1.518</v>
      </c>
      <c r="F63" s="86" t="s">
        <v>230</v>
      </c>
      <c r="H63" s="87">
        <f>ROUND(E63*G63,2)</f>
        <v>0</v>
      </c>
      <c r="J63" s="87">
        <f aca="true" t="shared" si="10" ref="J63:J68">ROUND(E63*G63,2)</f>
        <v>0</v>
      </c>
      <c r="K63" s="88">
        <v>0.01</v>
      </c>
      <c r="L63" s="88">
        <f>E63*K63</f>
        <v>0.01518</v>
      </c>
      <c r="O63" s="86">
        <v>20</v>
      </c>
      <c r="P63" s="86" t="s">
        <v>130</v>
      </c>
      <c r="V63" s="89" t="s">
        <v>65</v>
      </c>
      <c r="W63" s="85">
        <v>1.025</v>
      </c>
      <c r="X63" s="86" t="s">
        <v>303</v>
      </c>
      <c r="Y63" s="83" t="s">
        <v>301</v>
      </c>
      <c r="Z63" s="83" t="s">
        <v>241</v>
      </c>
      <c r="AA63" s="83" t="s">
        <v>130</v>
      </c>
      <c r="AB63" s="83" t="s">
        <v>134</v>
      </c>
    </row>
    <row r="64" spans="1:28" ht="12.75">
      <c r="A64" s="122" t="s">
        <v>304</v>
      </c>
      <c r="B64" s="82" t="s">
        <v>252</v>
      </c>
      <c r="C64" s="83" t="s">
        <v>305</v>
      </c>
      <c r="D64" s="84" t="s">
        <v>306</v>
      </c>
      <c r="E64" s="85">
        <v>4.315</v>
      </c>
      <c r="F64" s="86" t="s">
        <v>129</v>
      </c>
      <c r="H64" s="87">
        <f>ROUND(E64*G64,2)</f>
        <v>0</v>
      </c>
      <c r="J64" s="87">
        <f t="shared" si="10"/>
        <v>0</v>
      </c>
      <c r="K64" s="88">
        <v>0.00863</v>
      </c>
      <c r="L64" s="88">
        <f>E64*K64</f>
        <v>0.037238450000000006</v>
      </c>
      <c r="O64" s="86">
        <v>20</v>
      </c>
      <c r="P64" s="86" t="s">
        <v>130</v>
      </c>
      <c r="V64" s="89" t="s">
        <v>65</v>
      </c>
      <c r="W64" s="85">
        <v>1.709</v>
      </c>
      <c r="X64" s="83" t="s">
        <v>305</v>
      </c>
      <c r="Y64" s="83" t="s">
        <v>305</v>
      </c>
      <c r="Z64" s="83" t="s">
        <v>241</v>
      </c>
      <c r="AA64" s="83" t="s">
        <v>130</v>
      </c>
      <c r="AB64" s="83" t="s">
        <v>139</v>
      </c>
    </row>
    <row r="65" spans="1:28" ht="12.75">
      <c r="A65" s="122" t="s">
        <v>307</v>
      </c>
      <c r="B65" s="82" t="s">
        <v>252</v>
      </c>
      <c r="C65" s="83" t="s">
        <v>308</v>
      </c>
      <c r="D65" s="84" t="s">
        <v>309</v>
      </c>
      <c r="E65" s="85">
        <v>4.315</v>
      </c>
      <c r="F65" s="86" t="s">
        <v>129</v>
      </c>
      <c r="H65" s="87">
        <f>ROUND(E65*G65,2)</f>
        <v>0</v>
      </c>
      <c r="J65" s="87">
        <f t="shared" si="10"/>
        <v>0</v>
      </c>
      <c r="O65" s="86">
        <v>20</v>
      </c>
      <c r="P65" s="86" t="s">
        <v>130</v>
      </c>
      <c r="V65" s="89" t="s">
        <v>65</v>
      </c>
      <c r="W65" s="85">
        <v>1.036</v>
      </c>
      <c r="X65" s="83" t="s">
        <v>308</v>
      </c>
      <c r="Y65" s="83" t="s">
        <v>308</v>
      </c>
      <c r="Z65" s="83" t="s">
        <v>241</v>
      </c>
      <c r="AA65" s="83" t="s">
        <v>130</v>
      </c>
      <c r="AB65" s="83" t="s">
        <v>139</v>
      </c>
    </row>
    <row r="66" spans="1:28" ht="12.75">
      <c r="A66" s="122" t="s">
        <v>310</v>
      </c>
      <c r="B66" s="82" t="s">
        <v>252</v>
      </c>
      <c r="C66" s="83" t="s">
        <v>311</v>
      </c>
      <c r="D66" s="84" t="s">
        <v>312</v>
      </c>
      <c r="E66" s="85">
        <v>1.898</v>
      </c>
      <c r="F66" s="86" t="s">
        <v>230</v>
      </c>
      <c r="H66" s="87">
        <f>ROUND(E66*G66,2)</f>
        <v>0</v>
      </c>
      <c r="J66" s="87">
        <f t="shared" si="10"/>
        <v>0</v>
      </c>
      <c r="K66" s="88">
        <v>1.837</v>
      </c>
      <c r="L66" s="88">
        <f>E66*K66</f>
        <v>3.486626</v>
      </c>
      <c r="O66" s="86">
        <v>20</v>
      </c>
      <c r="P66" s="86" t="s">
        <v>130</v>
      </c>
      <c r="V66" s="89" t="s">
        <v>65</v>
      </c>
      <c r="W66" s="85">
        <v>3.098</v>
      </c>
      <c r="X66" s="83" t="s">
        <v>311</v>
      </c>
      <c r="Y66" s="83" t="s">
        <v>311</v>
      </c>
      <c r="Z66" s="83" t="s">
        <v>248</v>
      </c>
      <c r="AA66" s="83" t="s">
        <v>130</v>
      </c>
      <c r="AB66" s="83" t="s">
        <v>139</v>
      </c>
    </row>
    <row r="67" spans="1:28" ht="12.75">
      <c r="A67" s="122" t="s">
        <v>313</v>
      </c>
      <c r="B67" s="82" t="s">
        <v>252</v>
      </c>
      <c r="C67" s="83" t="s">
        <v>314</v>
      </c>
      <c r="D67" s="84" t="s">
        <v>315</v>
      </c>
      <c r="E67" s="85">
        <v>1.4</v>
      </c>
      <c r="F67" s="86" t="s">
        <v>165</v>
      </c>
      <c r="H67" s="87">
        <f>ROUND(E67*G67,2)</f>
        <v>0</v>
      </c>
      <c r="J67" s="87">
        <f t="shared" si="10"/>
        <v>0</v>
      </c>
      <c r="K67" s="88">
        <v>0.00884</v>
      </c>
      <c r="L67" s="88">
        <f>E67*K67</f>
        <v>0.012376</v>
      </c>
      <c r="O67" s="86">
        <v>20</v>
      </c>
      <c r="P67" s="86" t="s">
        <v>130</v>
      </c>
      <c r="V67" s="89" t="s">
        <v>65</v>
      </c>
      <c r="W67" s="85">
        <v>0.518</v>
      </c>
      <c r="X67" s="86" t="s">
        <v>316</v>
      </c>
      <c r="Y67" s="83" t="s">
        <v>314</v>
      </c>
      <c r="Z67" s="83" t="s">
        <v>317</v>
      </c>
      <c r="AA67" s="83" t="s">
        <v>130</v>
      </c>
      <c r="AB67" s="83" t="s">
        <v>139</v>
      </c>
    </row>
    <row r="68" spans="1:28" ht="12.75">
      <c r="A68" s="122" t="s">
        <v>318</v>
      </c>
      <c r="B68" s="82" t="s">
        <v>141</v>
      </c>
      <c r="C68" s="83" t="s">
        <v>319</v>
      </c>
      <c r="D68" s="84" t="s">
        <v>320</v>
      </c>
      <c r="E68" s="85">
        <v>1.4</v>
      </c>
      <c r="F68" s="86" t="s">
        <v>165</v>
      </c>
      <c r="I68" s="87">
        <f>ROUND(E68*G68,2)</f>
        <v>0</v>
      </c>
      <c r="J68" s="87">
        <f t="shared" si="10"/>
        <v>0</v>
      </c>
      <c r="O68" s="86">
        <v>20</v>
      </c>
      <c r="P68" s="86" t="s">
        <v>130</v>
      </c>
      <c r="V68" s="89" t="s">
        <v>56</v>
      </c>
      <c r="X68" s="86" t="s">
        <v>319</v>
      </c>
      <c r="Y68" s="86" t="s">
        <v>319</v>
      </c>
      <c r="Z68" s="83" t="s">
        <v>321</v>
      </c>
      <c r="AA68" s="83" t="s">
        <v>130</v>
      </c>
      <c r="AB68" s="83" t="s">
        <v>134</v>
      </c>
    </row>
    <row r="69" spans="4:23" ht="12.75">
      <c r="D69" s="123" t="s">
        <v>322</v>
      </c>
      <c r="E69" s="124">
        <f>J69</f>
        <v>0</v>
      </c>
      <c r="H69" s="124">
        <f>SUM(H43:H68)</f>
        <v>0</v>
      </c>
      <c r="I69" s="124">
        <f>SUM(I43:I68)</f>
        <v>0</v>
      </c>
      <c r="J69" s="124">
        <f>SUM(J43:J68)</f>
        <v>0</v>
      </c>
      <c r="L69" s="125">
        <f>SUM(L43:L68)</f>
        <v>17.605744050000002</v>
      </c>
      <c r="N69" s="126">
        <f>SUM(N43:N68)</f>
        <v>0</v>
      </c>
      <c r="W69" s="126">
        <f>SUM(W43:W68)</f>
        <v>449.41299999999995</v>
      </c>
    </row>
    <row r="71" ht="12.75">
      <c r="B71" s="121" t="s">
        <v>323</v>
      </c>
    </row>
    <row r="72" spans="1:28" ht="25.5">
      <c r="A72" s="122" t="s">
        <v>324</v>
      </c>
      <c r="B72" s="82" t="s">
        <v>325</v>
      </c>
      <c r="C72" s="83" t="s">
        <v>326</v>
      </c>
      <c r="D72" s="84" t="s">
        <v>327</v>
      </c>
      <c r="E72" s="85">
        <v>281.4</v>
      </c>
      <c r="F72" s="86" t="s">
        <v>129</v>
      </c>
      <c r="H72" s="87">
        <f aca="true" t="shared" si="11" ref="H72:H80">ROUND(E72*G72,2)</f>
        <v>0</v>
      </c>
      <c r="J72" s="87">
        <f aca="true" t="shared" si="12" ref="J72:J80">ROUND(E72*G72,2)</f>
        <v>0</v>
      </c>
      <c r="O72" s="86">
        <v>20</v>
      </c>
      <c r="P72" s="86" t="s">
        <v>130</v>
      </c>
      <c r="V72" s="89" t="s">
        <v>65</v>
      </c>
      <c r="W72" s="85">
        <v>52.622</v>
      </c>
      <c r="X72" s="86" t="s">
        <v>328</v>
      </c>
      <c r="Y72" s="83" t="s">
        <v>326</v>
      </c>
      <c r="Z72" s="83" t="s">
        <v>329</v>
      </c>
      <c r="AA72" s="83" t="s">
        <v>130</v>
      </c>
      <c r="AB72" s="83" t="s">
        <v>134</v>
      </c>
    </row>
    <row r="73" spans="1:28" ht="25.5">
      <c r="A73" s="122" t="s">
        <v>330</v>
      </c>
      <c r="B73" s="82" t="s">
        <v>325</v>
      </c>
      <c r="C73" s="83" t="s">
        <v>331</v>
      </c>
      <c r="D73" s="84" t="s">
        <v>332</v>
      </c>
      <c r="E73" s="85">
        <v>281.4</v>
      </c>
      <c r="F73" s="86" t="s">
        <v>129</v>
      </c>
      <c r="H73" s="87">
        <f t="shared" si="11"/>
        <v>0</v>
      </c>
      <c r="J73" s="87">
        <f t="shared" si="12"/>
        <v>0</v>
      </c>
      <c r="K73" s="88">
        <v>0.0007</v>
      </c>
      <c r="L73" s="88">
        <f>E73*K73</f>
        <v>0.19698</v>
      </c>
      <c r="O73" s="86">
        <v>20</v>
      </c>
      <c r="P73" s="86" t="s">
        <v>130</v>
      </c>
      <c r="V73" s="89" t="s">
        <v>65</v>
      </c>
      <c r="W73" s="85">
        <v>1.688</v>
      </c>
      <c r="X73" s="86" t="s">
        <v>333</v>
      </c>
      <c r="Y73" s="83" t="s">
        <v>331</v>
      </c>
      <c r="Z73" s="83" t="s">
        <v>329</v>
      </c>
      <c r="AA73" s="83" t="s">
        <v>130</v>
      </c>
      <c r="AB73" s="83" t="s">
        <v>134</v>
      </c>
    </row>
    <row r="74" spans="1:28" ht="25.5">
      <c r="A74" s="122" t="s">
        <v>334</v>
      </c>
      <c r="B74" s="82" t="s">
        <v>325</v>
      </c>
      <c r="C74" s="83" t="s">
        <v>335</v>
      </c>
      <c r="D74" s="84" t="s">
        <v>336</v>
      </c>
      <c r="E74" s="85">
        <v>281.4</v>
      </c>
      <c r="F74" s="86" t="s">
        <v>129</v>
      </c>
      <c r="H74" s="87">
        <f t="shared" si="11"/>
        <v>0</v>
      </c>
      <c r="J74" s="87">
        <f t="shared" si="12"/>
        <v>0</v>
      </c>
      <c r="O74" s="86">
        <v>20</v>
      </c>
      <c r="P74" s="86" t="s">
        <v>130</v>
      </c>
      <c r="V74" s="89" t="s">
        <v>65</v>
      </c>
      <c r="W74" s="85">
        <v>30.11</v>
      </c>
      <c r="X74" s="86" t="s">
        <v>337</v>
      </c>
      <c r="Y74" s="83" t="s">
        <v>335</v>
      </c>
      <c r="Z74" s="83" t="s">
        <v>329</v>
      </c>
      <c r="AA74" s="83" t="s">
        <v>130</v>
      </c>
      <c r="AB74" s="83" t="s">
        <v>134</v>
      </c>
    </row>
    <row r="75" spans="1:28" ht="12.75">
      <c r="A75" s="122" t="s">
        <v>338</v>
      </c>
      <c r="B75" s="82" t="s">
        <v>325</v>
      </c>
      <c r="C75" s="83" t="s">
        <v>339</v>
      </c>
      <c r="D75" s="84" t="s">
        <v>340</v>
      </c>
      <c r="E75" s="85">
        <v>43.92</v>
      </c>
      <c r="F75" s="86" t="s">
        <v>129</v>
      </c>
      <c r="H75" s="87">
        <f t="shared" si="11"/>
        <v>0</v>
      </c>
      <c r="J75" s="87">
        <f t="shared" si="12"/>
        <v>0</v>
      </c>
      <c r="K75" s="88">
        <v>0.00127</v>
      </c>
      <c r="L75" s="88">
        <f>E75*K75</f>
        <v>0.055778400000000006</v>
      </c>
      <c r="O75" s="86">
        <v>20</v>
      </c>
      <c r="P75" s="86" t="s">
        <v>130</v>
      </c>
      <c r="V75" s="89" t="s">
        <v>65</v>
      </c>
      <c r="W75" s="85">
        <v>5.841</v>
      </c>
      <c r="X75" s="86" t="s">
        <v>341</v>
      </c>
      <c r="Y75" s="83" t="s">
        <v>339</v>
      </c>
      <c r="Z75" s="83" t="s">
        <v>329</v>
      </c>
      <c r="AA75" s="83" t="s">
        <v>130</v>
      </c>
      <c r="AB75" s="83" t="s">
        <v>139</v>
      </c>
    </row>
    <row r="76" spans="1:28" ht="25.5">
      <c r="A76" s="122" t="s">
        <v>342</v>
      </c>
      <c r="B76" s="82" t="s">
        <v>252</v>
      </c>
      <c r="C76" s="83" t="s">
        <v>343</v>
      </c>
      <c r="D76" s="84" t="s">
        <v>344</v>
      </c>
      <c r="E76" s="85">
        <v>43.92</v>
      </c>
      <c r="F76" s="86" t="s">
        <v>129</v>
      </c>
      <c r="H76" s="87">
        <f t="shared" si="11"/>
        <v>0</v>
      </c>
      <c r="J76" s="87">
        <f t="shared" si="12"/>
        <v>0</v>
      </c>
      <c r="K76" s="88">
        <v>2E-05</v>
      </c>
      <c r="L76" s="88">
        <f>E76*K76</f>
        <v>0.0008784000000000001</v>
      </c>
      <c r="O76" s="86">
        <v>20</v>
      </c>
      <c r="P76" s="86" t="s">
        <v>130</v>
      </c>
      <c r="V76" s="89" t="s">
        <v>65</v>
      </c>
      <c r="W76" s="85">
        <v>13.527</v>
      </c>
      <c r="X76" s="83" t="s">
        <v>343</v>
      </c>
      <c r="Y76" s="83" t="s">
        <v>343</v>
      </c>
      <c r="Z76" s="83" t="s">
        <v>345</v>
      </c>
      <c r="AA76" s="83" t="s">
        <v>130</v>
      </c>
      <c r="AB76" s="83" t="s">
        <v>139</v>
      </c>
    </row>
    <row r="77" spans="1:28" ht="12.75">
      <c r="A77" s="122" t="s">
        <v>346</v>
      </c>
      <c r="B77" s="82" t="s">
        <v>252</v>
      </c>
      <c r="C77" s="83" t="s">
        <v>347</v>
      </c>
      <c r="D77" s="84" t="s">
        <v>348</v>
      </c>
      <c r="E77" s="85">
        <v>60.2</v>
      </c>
      <c r="F77" s="86" t="s">
        <v>165</v>
      </c>
      <c r="H77" s="87">
        <f t="shared" si="11"/>
        <v>0</v>
      </c>
      <c r="J77" s="87">
        <f t="shared" si="12"/>
        <v>0</v>
      </c>
      <c r="O77" s="86">
        <v>20</v>
      </c>
      <c r="P77" s="86" t="s">
        <v>130</v>
      </c>
      <c r="V77" s="89" t="s">
        <v>65</v>
      </c>
      <c r="W77" s="85">
        <v>11.318</v>
      </c>
      <c r="X77" s="86" t="s">
        <v>349</v>
      </c>
      <c r="Y77" s="83" t="s">
        <v>347</v>
      </c>
      <c r="Z77" s="83" t="s">
        <v>256</v>
      </c>
      <c r="AA77" s="83" t="s">
        <v>130</v>
      </c>
      <c r="AB77" s="83" t="s">
        <v>134</v>
      </c>
    </row>
    <row r="78" spans="1:28" ht="12.75">
      <c r="A78" s="122" t="s">
        <v>350</v>
      </c>
      <c r="B78" s="82" t="s">
        <v>252</v>
      </c>
      <c r="C78" s="83" t="s">
        <v>351</v>
      </c>
      <c r="D78" s="84" t="s">
        <v>352</v>
      </c>
      <c r="E78" s="85">
        <v>151.36</v>
      </c>
      <c r="F78" s="86" t="s">
        <v>165</v>
      </c>
      <c r="H78" s="87">
        <f t="shared" si="11"/>
        <v>0</v>
      </c>
      <c r="J78" s="87">
        <f t="shared" si="12"/>
        <v>0</v>
      </c>
      <c r="O78" s="86">
        <v>20</v>
      </c>
      <c r="P78" s="86" t="s">
        <v>130</v>
      </c>
      <c r="V78" s="89" t="s">
        <v>65</v>
      </c>
      <c r="W78" s="85">
        <v>14.228</v>
      </c>
      <c r="X78" s="86" t="s">
        <v>353</v>
      </c>
      <c r="Y78" s="83" t="s">
        <v>351</v>
      </c>
      <c r="Z78" s="83" t="s">
        <v>256</v>
      </c>
      <c r="AA78" s="83" t="s">
        <v>130</v>
      </c>
      <c r="AB78" s="83" t="s">
        <v>134</v>
      </c>
    </row>
    <row r="79" spans="1:28" ht="12.75">
      <c r="A79" s="122" t="s">
        <v>354</v>
      </c>
      <c r="B79" s="82" t="s">
        <v>252</v>
      </c>
      <c r="C79" s="83" t="s">
        <v>355</v>
      </c>
      <c r="D79" s="84" t="s">
        <v>356</v>
      </c>
      <c r="E79" s="85">
        <v>101.16</v>
      </c>
      <c r="F79" s="86" t="s">
        <v>165</v>
      </c>
      <c r="H79" s="87">
        <f t="shared" si="11"/>
        <v>0</v>
      </c>
      <c r="J79" s="87">
        <f t="shared" si="12"/>
        <v>0</v>
      </c>
      <c r="O79" s="86">
        <v>20</v>
      </c>
      <c r="P79" s="86" t="s">
        <v>130</v>
      </c>
      <c r="V79" s="89" t="s">
        <v>65</v>
      </c>
      <c r="W79" s="85">
        <v>9.509</v>
      </c>
      <c r="X79" s="86" t="s">
        <v>357</v>
      </c>
      <c r="Y79" s="83" t="s">
        <v>355</v>
      </c>
      <c r="Z79" s="83" t="s">
        <v>256</v>
      </c>
      <c r="AA79" s="83" t="s">
        <v>130</v>
      </c>
      <c r="AB79" s="83" t="s">
        <v>134</v>
      </c>
    </row>
    <row r="80" spans="1:28" ht="12.75">
      <c r="A80" s="122" t="s">
        <v>358</v>
      </c>
      <c r="B80" s="82" t="s">
        <v>359</v>
      </c>
      <c r="C80" s="83" t="s">
        <v>360</v>
      </c>
      <c r="D80" s="84" t="s">
        <v>361</v>
      </c>
      <c r="E80" s="85">
        <v>0.601</v>
      </c>
      <c r="F80" s="86" t="s">
        <v>230</v>
      </c>
      <c r="H80" s="87">
        <f t="shared" si="11"/>
        <v>0</v>
      </c>
      <c r="J80" s="87">
        <f t="shared" si="12"/>
        <v>0</v>
      </c>
      <c r="K80" s="88">
        <v>0.00131</v>
      </c>
      <c r="L80" s="88">
        <f>E80*K80</f>
        <v>0.0007873099999999999</v>
      </c>
      <c r="M80" s="85">
        <v>1.8</v>
      </c>
      <c r="N80" s="85">
        <f>E80*M80</f>
        <v>1.0818</v>
      </c>
      <c r="O80" s="86">
        <v>20</v>
      </c>
      <c r="P80" s="86" t="s">
        <v>130</v>
      </c>
      <c r="V80" s="89" t="s">
        <v>65</v>
      </c>
      <c r="W80" s="85">
        <v>0.925</v>
      </c>
      <c r="X80" s="86" t="s">
        <v>362</v>
      </c>
      <c r="Y80" s="83" t="s">
        <v>360</v>
      </c>
      <c r="Z80" s="83" t="s">
        <v>212</v>
      </c>
      <c r="AA80" s="83" t="s">
        <v>130</v>
      </c>
      <c r="AB80" s="83" t="s">
        <v>139</v>
      </c>
    </row>
    <row r="81" spans="2:31" ht="12.75">
      <c r="B81" s="127"/>
      <c r="C81" s="128"/>
      <c r="D81" s="129" t="s">
        <v>363</v>
      </c>
      <c r="E81" s="130"/>
      <c r="F81" s="131"/>
      <c r="G81" s="132"/>
      <c r="H81" s="132"/>
      <c r="I81" s="132"/>
      <c r="J81" s="132"/>
      <c r="K81" s="133"/>
      <c r="L81" s="133"/>
      <c r="M81" s="130"/>
      <c r="N81" s="130"/>
      <c r="O81" s="131"/>
      <c r="P81" s="131"/>
      <c r="Q81" s="130"/>
      <c r="R81" s="130"/>
      <c r="S81" s="130"/>
      <c r="T81" s="134"/>
      <c r="U81" s="134"/>
      <c r="V81" s="134" t="s">
        <v>173</v>
      </c>
      <c r="W81" s="130"/>
      <c r="X81" s="131"/>
      <c r="Y81" s="131"/>
      <c r="Z81" s="128"/>
      <c r="AA81" s="128"/>
      <c r="AB81" s="131"/>
      <c r="AC81" s="131"/>
      <c r="AD81" s="131"/>
      <c r="AE81" s="131"/>
    </row>
    <row r="82" spans="1:28" ht="12.75">
      <c r="A82" s="122" t="s">
        <v>364</v>
      </c>
      <c r="B82" s="82" t="s">
        <v>359</v>
      </c>
      <c r="C82" s="83" t="s">
        <v>365</v>
      </c>
      <c r="D82" s="84" t="s">
        <v>366</v>
      </c>
      <c r="E82" s="85">
        <v>1.899</v>
      </c>
      <c r="F82" s="86" t="s">
        <v>230</v>
      </c>
      <c r="H82" s="87">
        <f aca="true" t="shared" si="13" ref="H82:H89">ROUND(E82*G82,2)</f>
        <v>0</v>
      </c>
      <c r="J82" s="87">
        <f aca="true" t="shared" si="14" ref="J82:J89">ROUND(E82*G82,2)</f>
        <v>0</v>
      </c>
      <c r="M82" s="85">
        <v>2.2</v>
      </c>
      <c r="N82" s="85">
        <f>E82*M82</f>
        <v>4.1778</v>
      </c>
      <c r="O82" s="86">
        <v>20</v>
      </c>
      <c r="P82" s="86" t="s">
        <v>130</v>
      </c>
      <c r="V82" s="89" t="s">
        <v>65</v>
      </c>
      <c r="W82" s="85">
        <v>17.057</v>
      </c>
      <c r="X82" s="86" t="s">
        <v>367</v>
      </c>
      <c r="Y82" s="83" t="s">
        <v>365</v>
      </c>
      <c r="Z82" s="83" t="s">
        <v>212</v>
      </c>
      <c r="AA82" s="83" t="s">
        <v>130</v>
      </c>
      <c r="AB82" s="83" t="s">
        <v>139</v>
      </c>
    </row>
    <row r="83" spans="1:28" ht="12.75">
      <c r="A83" s="122" t="s">
        <v>368</v>
      </c>
      <c r="B83" s="82" t="s">
        <v>359</v>
      </c>
      <c r="C83" s="83" t="s">
        <v>369</v>
      </c>
      <c r="D83" s="84" t="s">
        <v>370</v>
      </c>
      <c r="E83" s="85">
        <v>5.952</v>
      </c>
      <c r="F83" s="86" t="s">
        <v>371</v>
      </c>
      <c r="H83" s="87">
        <f t="shared" si="13"/>
        <v>0</v>
      </c>
      <c r="J83" s="87">
        <f t="shared" si="14"/>
        <v>0</v>
      </c>
      <c r="O83" s="86">
        <v>20</v>
      </c>
      <c r="P83" s="86" t="s">
        <v>130</v>
      </c>
      <c r="V83" s="89" t="s">
        <v>65</v>
      </c>
      <c r="W83" s="85">
        <v>7.666</v>
      </c>
      <c r="X83" s="86" t="s">
        <v>372</v>
      </c>
      <c r="Y83" s="83" t="s">
        <v>369</v>
      </c>
      <c r="Z83" s="83" t="s">
        <v>212</v>
      </c>
      <c r="AA83" s="83" t="s">
        <v>130</v>
      </c>
      <c r="AB83" s="83" t="s">
        <v>134</v>
      </c>
    </row>
    <row r="84" spans="1:28" ht="12.75">
      <c r="A84" s="122" t="s">
        <v>373</v>
      </c>
      <c r="B84" s="82" t="s">
        <v>359</v>
      </c>
      <c r="C84" s="83" t="s">
        <v>374</v>
      </c>
      <c r="D84" s="84" t="s">
        <v>375</v>
      </c>
      <c r="E84" s="85">
        <v>5.952</v>
      </c>
      <c r="F84" s="86" t="s">
        <v>371</v>
      </c>
      <c r="H84" s="87">
        <f t="shared" si="13"/>
        <v>0</v>
      </c>
      <c r="J84" s="87">
        <f t="shared" si="14"/>
        <v>0</v>
      </c>
      <c r="O84" s="86">
        <v>20</v>
      </c>
      <c r="P84" s="86" t="s">
        <v>130</v>
      </c>
      <c r="V84" s="89" t="s">
        <v>65</v>
      </c>
      <c r="W84" s="85">
        <v>3.22</v>
      </c>
      <c r="X84" s="86" t="s">
        <v>376</v>
      </c>
      <c r="Y84" s="83" t="s">
        <v>374</v>
      </c>
      <c r="Z84" s="83" t="s">
        <v>212</v>
      </c>
      <c r="AA84" s="83" t="s">
        <v>130</v>
      </c>
      <c r="AB84" s="83" t="s">
        <v>134</v>
      </c>
    </row>
    <row r="85" spans="1:28" ht="12.75">
      <c r="A85" s="122" t="s">
        <v>377</v>
      </c>
      <c r="B85" s="82" t="s">
        <v>359</v>
      </c>
      <c r="C85" s="83" t="s">
        <v>378</v>
      </c>
      <c r="D85" s="84" t="s">
        <v>379</v>
      </c>
      <c r="E85" s="85">
        <v>119.04</v>
      </c>
      <c r="F85" s="86" t="s">
        <v>371</v>
      </c>
      <c r="H85" s="87">
        <f t="shared" si="13"/>
        <v>0</v>
      </c>
      <c r="J85" s="87">
        <f t="shared" si="14"/>
        <v>0</v>
      </c>
      <c r="O85" s="86">
        <v>20</v>
      </c>
      <c r="P85" s="86" t="s">
        <v>130</v>
      </c>
      <c r="V85" s="89" t="s">
        <v>65</v>
      </c>
      <c r="X85" s="86" t="s">
        <v>380</v>
      </c>
      <c r="Y85" s="83" t="s">
        <v>378</v>
      </c>
      <c r="Z85" s="83" t="s">
        <v>212</v>
      </c>
      <c r="AA85" s="83" t="s">
        <v>130</v>
      </c>
      <c r="AB85" s="83" t="s">
        <v>134</v>
      </c>
    </row>
    <row r="86" spans="1:28" ht="12.75">
      <c r="A86" s="122" t="s">
        <v>381</v>
      </c>
      <c r="B86" s="82" t="s">
        <v>359</v>
      </c>
      <c r="C86" s="83" t="s">
        <v>382</v>
      </c>
      <c r="D86" s="84" t="s">
        <v>383</v>
      </c>
      <c r="E86" s="85">
        <v>5.952</v>
      </c>
      <c r="F86" s="86" t="s">
        <v>371</v>
      </c>
      <c r="H86" s="87">
        <f t="shared" si="13"/>
        <v>0</v>
      </c>
      <c r="J86" s="87">
        <f t="shared" si="14"/>
        <v>0</v>
      </c>
      <c r="O86" s="86">
        <v>20</v>
      </c>
      <c r="P86" s="86" t="s">
        <v>130</v>
      </c>
      <c r="V86" s="89" t="s">
        <v>65</v>
      </c>
      <c r="W86" s="85">
        <v>6.708</v>
      </c>
      <c r="X86" s="86" t="s">
        <v>384</v>
      </c>
      <c r="Y86" s="83" t="s">
        <v>382</v>
      </c>
      <c r="Z86" s="83" t="s">
        <v>212</v>
      </c>
      <c r="AA86" s="83" t="s">
        <v>130</v>
      </c>
      <c r="AB86" s="83" t="s">
        <v>134</v>
      </c>
    </row>
    <row r="87" spans="1:28" ht="12.75">
      <c r="A87" s="122" t="s">
        <v>385</v>
      </c>
      <c r="B87" s="82" t="s">
        <v>359</v>
      </c>
      <c r="C87" s="83" t="s">
        <v>386</v>
      </c>
      <c r="D87" s="84" t="s">
        <v>387</v>
      </c>
      <c r="E87" s="85">
        <v>29.76</v>
      </c>
      <c r="F87" s="86" t="s">
        <v>371</v>
      </c>
      <c r="H87" s="87">
        <f t="shared" si="13"/>
        <v>0</v>
      </c>
      <c r="J87" s="87">
        <f t="shared" si="14"/>
        <v>0</v>
      </c>
      <c r="O87" s="86">
        <v>20</v>
      </c>
      <c r="P87" s="86" t="s">
        <v>130</v>
      </c>
      <c r="V87" s="89" t="s">
        <v>65</v>
      </c>
      <c r="W87" s="85">
        <v>3.75</v>
      </c>
      <c r="X87" s="86" t="s">
        <v>388</v>
      </c>
      <c r="Y87" s="83" t="s">
        <v>386</v>
      </c>
      <c r="Z87" s="83" t="s">
        <v>212</v>
      </c>
      <c r="AA87" s="83" t="s">
        <v>130</v>
      </c>
      <c r="AB87" s="83" t="s">
        <v>134</v>
      </c>
    </row>
    <row r="88" spans="1:28" ht="25.5">
      <c r="A88" s="122" t="s">
        <v>389</v>
      </c>
      <c r="B88" s="82" t="s">
        <v>359</v>
      </c>
      <c r="C88" s="83" t="s">
        <v>390</v>
      </c>
      <c r="D88" s="84" t="s">
        <v>391</v>
      </c>
      <c r="E88" s="85">
        <v>5.952</v>
      </c>
      <c r="F88" s="86" t="s">
        <v>371</v>
      </c>
      <c r="H88" s="87">
        <f t="shared" si="13"/>
        <v>0</v>
      </c>
      <c r="J88" s="87">
        <f t="shared" si="14"/>
        <v>0</v>
      </c>
      <c r="O88" s="86">
        <v>20</v>
      </c>
      <c r="P88" s="86" t="s">
        <v>130</v>
      </c>
      <c r="V88" s="89" t="s">
        <v>65</v>
      </c>
      <c r="X88" s="86" t="s">
        <v>392</v>
      </c>
      <c r="Y88" s="83" t="s">
        <v>390</v>
      </c>
      <c r="Z88" s="83" t="s">
        <v>212</v>
      </c>
      <c r="AA88" s="83" t="s">
        <v>130</v>
      </c>
      <c r="AB88" s="86" t="s">
        <v>36</v>
      </c>
    </row>
    <row r="89" spans="1:28" ht="12.75">
      <c r="A89" s="122" t="s">
        <v>393</v>
      </c>
      <c r="B89" s="82" t="s">
        <v>244</v>
      </c>
      <c r="C89" s="83" t="s">
        <v>394</v>
      </c>
      <c r="D89" s="84" t="s">
        <v>395</v>
      </c>
      <c r="E89" s="136">
        <f>18.255+E25</f>
        <v>139.50300000000001</v>
      </c>
      <c r="F89" s="86" t="s">
        <v>371</v>
      </c>
      <c r="H89" s="87">
        <f t="shared" si="13"/>
        <v>0</v>
      </c>
      <c r="J89" s="87">
        <f t="shared" si="14"/>
        <v>0</v>
      </c>
      <c r="O89" s="86">
        <v>20</v>
      </c>
      <c r="P89" s="86" t="s">
        <v>130</v>
      </c>
      <c r="V89" s="89" t="s">
        <v>65</v>
      </c>
      <c r="W89" s="85">
        <v>45.309</v>
      </c>
      <c r="X89" s="86" t="s">
        <v>396</v>
      </c>
      <c r="Y89" s="83" t="s">
        <v>394</v>
      </c>
      <c r="Z89" s="83" t="s">
        <v>256</v>
      </c>
      <c r="AA89" s="83" t="s">
        <v>130</v>
      </c>
      <c r="AB89" s="83" t="s">
        <v>134</v>
      </c>
    </row>
    <row r="90" spans="4:23" ht="12.75">
      <c r="D90" s="123" t="s">
        <v>397</v>
      </c>
      <c r="E90" s="124">
        <f>J90</f>
        <v>0</v>
      </c>
      <c r="H90" s="124">
        <f>SUM(H70:H89)</f>
        <v>0</v>
      </c>
      <c r="I90" s="124">
        <f>SUM(I70:I89)</f>
        <v>0</v>
      </c>
      <c r="J90" s="124">
        <f>SUM(J70:J89)</f>
        <v>0</v>
      </c>
      <c r="L90" s="125">
        <f>SUM(L70:L89)</f>
        <v>0.25442411</v>
      </c>
      <c r="N90" s="126">
        <f>SUM(N70:N89)</f>
        <v>5.259600000000001</v>
      </c>
      <c r="W90" s="126">
        <f>SUM(W70:W89)</f>
        <v>223.478</v>
      </c>
    </row>
    <row r="92" spans="4:23" ht="12.75">
      <c r="D92" s="123" t="s">
        <v>398</v>
      </c>
      <c r="E92" s="126">
        <f>J92</f>
        <v>0</v>
      </c>
      <c r="H92" s="124">
        <f>H27+H37+H42+H69+H90</f>
        <v>0</v>
      </c>
      <c r="I92" s="124">
        <f>I27+I37+I42+I69+I90</f>
        <v>0</v>
      </c>
      <c r="J92" s="124">
        <f>J27+J37+J42+J69+J90</f>
        <v>0</v>
      </c>
      <c r="L92" s="125">
        <f>L27+L37+L42+L69+L90</f>
        <v>483.88104768000005</v>
      </c>
      <c r="N92" s="126">
        <f>N27+N37+N42+N69+N90</f>
        <v>5.259600000000001</v>
      </c>
      <c r="W92" s="126">
        <f>W27+W37+W42+W69+W90</f>
        <v>716.9759999999999</v>
      </c>
    </row>
    <row r="94" ht="12.75">
      <c r="B94" s="120" t="s">
        <v>123</v>
      </c>
    </row>
    <row r="95" ht="12.75">
      <c r="B95" s="121" t="s">
        <v>399</v>
      </c>
    </row>
    <row r="96" spans="1:28" ht="12.75">
      <c r="A96" s="122" t="s">
        <v>400</v>
      </c>
      <c r="B96" s="82" t="s">
        <v>401</v>
      </c>
      <c r="C96" s="83" t="s">
        <v>402</v>
      </c>
      <c r="D96" s="84" t="s">
        <v>403</v>
      </c>
      <c r="E96" s="136">
        <f>(16.05+16.95*2)*2-19.8</f>
        <v>80.10000000000001</v>
      </c>
      <c r="F96" s="86" t="s">
        <v>129</v>
      </c>
      <c r="H96" s="87">
        <f>ROUND(E96*G96,2)</f>
        <v>0</v>
      </c>
      <c r="J96" s="87">
        <f>ROUND(E96*G96,2)</f>
        <v>0</v>
      </c>
      <c r="O96" s="86">
        <v>20</v>
      </c>
      <c r="P96" s="86" t="s">
        <v>130</v>
      </c>
      <c r="V96" s="89" t="s">
        <v>131</v>
      </c>
      <c r="W96" s="85">
        <v>0.198</v>
      </c>
      <c r="X96" s="86" t="s">
        <v>404</v>
      </c>
      <c r="Y96" s="83" t="s">
        <v>402</v>
      </c>
      <c r="Z96" s="83" t="s">
        <v>158</v>
      </c>
      <c r="AA96" s="83" t="s">
        <v>130</v>
      </c>
      <c r="AB96" s="83" t="s">
        <v>139</v>
      </c>
    </row>
    <row r="97" spans="2:31" ht="12.75">
      <c r="B97" s="127"/>
      <c r="C97" s="128"/>
      <c r="D97" s="129" t="s">
        <v>405</v>
      </c>
      <c r="E97" s="130"/>
      <c r="F97" s="131"/>
      <c r="G97" s="132"/>
      <c r="H97" s="132"/>
      <c r="I97" s="132"/>
      <c r="J97" s="132"/>
      <c r="K97" s="133"/>
      <c r="L97" s="133"/>
      <c r="M97" s="130"/>
      <c r="N97" s="130"/>
      <c r="O97" s="131"/>
      <c r="P97" s="131"/>
      <c r="Q97" s="130"/>
      <c r="R97" s="130"/>
      <c r="S97" s="130"/>
      <c r="T97" s="134"/>
      <c r="U97" s="134"/>
      <c r="V97" s="134" t="s">
        <v>173</v>
      </c>
      <c r="W97" s="130"/>
      <c r="X97" s="131"/>
      <c r="Y97" s="131"/>
      <c r="Z97" s="128"/>
      <c r="AA97" s="128"/>
      <c r="AB97" s="131"/>
      <c r="AC97" s="131"/>
      <c r="AD97" s="131"/>
      <c r="AE97" s="131"/>
    </row>
    <row r="98" spans="1:28" ht="12.75">
      <c r="A98" s="122" t="s">
        <v>406</v>
      </c>
      <c r="B98" s="82" t="s">
        <v>401</v>
      </c>
      <c r="C98" s="83" t="s">
        <v>407</v>
      </c>
      <c r="D98" s="84" t="s">
        <v>408</v>
      </c>
      <c r="E98" s="136">
        <f>J96/100</f>
        <v>0</v>
      </c>
      <c r="F98" s="86" t="s">
        <v>115</v>
      </c>
      <c r="H98" s="87">
        <f>ROUND(E98*G98,2)</f>
        <v>0</v>
      </c>
      <c r="J98" s="87">
        <f>ROUND(E98*G98,2)</f>
        <v>0</v>
      </c>
      <c r="O98" s="86">
        <v>20</v>
      </c>
      <c r="P98" s="86" t="s">
        <v>130</v>
      </c>
      <c r="V98" s="89" t="s">
        <v>131</v>
      </c>
      <c r="X98" s="86" t="s">
        <v>409</v>
      </c>
      <c r="Y98" s="83" t="s">
        <v>407</v>
      </c>
      <c r="Z98" s="83" t="s">
        <v>158</v>
      </c>
      <c r="AA98" s="83" t="s">
        <v>130</v>
      </c>
      <c r="AB98" s="83" t="s">
        <v>134</v>
      </c>
    </row>
    <row r="99" spans="4:23" ht="12.75">
      <c r="D99" s="123" t="s">
        <v>410</v>
      </c>
      <c r="E99" s="124">
        <f>J99</f>
        <v>0</v>
      </c>
      <c r="H99" s="124">
        <f>SUM(H93:H98)</f>
        <v>0</v>
      </c>
      <c r="I99" s="124">
        <f>SUM(I93:I98)</f>
        <v>0</v>
      </c>
      <c r="J99" s="124">
        <f>SUM(J93:J98)</f>
        <v>0</v>
      </c>
      <c r="L99" s="125">
        <f>SUM(L93:L98)</f>
        <v>0</v>
      </c>
      <c r="N99" s="126">
        <f>SUM(N93:N98)</f>
        <v>0</v>
      </c>
      <c r="W99" s="126">
        <f>SUM(W93:W98)</f>
        <v>0.198</v>
      </c>
    </row>
    <row r="101" ht="12.75">
      <c r="B101" s="121" t="s">
        <v>124</v>
      </c>
    </row>
    <row r="102" spans="1:28" ht="12.75">
      <c r="A102" s="122" t="s">
        <v>411</v>
      </c>
      <c r="B102" s="82" t="s">
        <v>126</v>
      </c>
      <c r="C102" s="83" t="s">
        <v>127</v>
      </c>
      <c r="D102" s="84" t="s">
        <v>128</v>
      </c>
      <c r="E102" s="85">
        <v>270</v>
      </c>
      <c r="F102" s="86" t="s">
        <v>129</v>
      </c>
      <c r="H102" s="87">
        <f>ROUND(E102*G102,2)</f>
        <v>0</v>
      </c>
      <c r="J102" s="87">
        <f aca="true" t="shared" si="15" ref="J102:J107">ROUND(E102*G102,2)</f>
        <v>0</v>
      </c>
      <c r="M102" s="85">
        <v>0.002</v>
      </c>
      <c r="N102" s="85">
        <f>E102*M102</f>
        <v>0.54</v>
      </c>
      <c r="O102" s="86">
        <v>20</v>
      </c>
      <c r="P102" s="86" t="s">
        <v>130</v>
      </c>
      <c r="V102" s="89" t="s">
        <v>131</v>
      </c>
      <c r="W102" s="85">
        <v>9.72</v>
      </c>
      <c r="X102" s="86" t="s">
        <v>132</v>
      </c>
      <c r="Y102" s="83" t="s">
        <v>127</v>
      </c>
      <c r="Z102" s="83" t="s">
        <v>133</v>
      </c>
      <c r="AA102" s="83" t="s">
        <v>130</v>
      </c>
      <c r="AB102" s="83" t="s">
        <v>134</v>
      </c>
    </row>
    <row r="103" spans="1:28" ht="25.5">
      <c r="A103" s="122" t="s">
        <v>412</v>
      </c>
      <c r="B103" s="82" t="s">
        <v>126</v>
      </c>
      <c r="C103" s="83" t="s">
        <v>136</v>
      </c>
      <c r="D103" s="84" t="s">
        <v>137</v>
      </c>
      <c r="E103" s="85">
        <v>270</v>
      </c>
      <c r="F103" s="86" t="s">
        <v>129</v>
      </c>
      <c r="H103" s="87">
        <f>ROUND(E103*G103,2)</f>
        <v>0</v>
      </c>
      <c r="J103" s="87">
        <f t="shared" si="15"/>
        <v>0</v>
      </c>
      <c r="K103" s="88">
        <v>0.00032</v>
      </c>
      <c r="L103" s="88">
        <f>E103*K103</f>
        <v>0.0864</v>
      </c>
      <c r="O103" s="86">
        <v>20</v>
      </c>
      <c r="P103" s="86" t="s">
        <v>130</v>
      </c>
      <c r="V103" s="89" t="s">
        <v>131</v>
      </c>
      <c r="W103" s="85">
        <v>31.59</v>
      </c>
      <c r="X103" s="86" t="s">
        <v>138</v>
      </c>
      <c r="Y103" s="83" t="s">
        <v>136</v>
      </c>
      <c r="Z103" s="83" t="s">
        <v>133</v>
      </c>
      <c r="AA103" s="83" t="s">
        <v>130</v>
      </c>
      <c r="AB103" s="83" t="s">
        <v>134</v>
      </c>
    </row>
    <row r="104" spans="1:28" ht="12.75">
      <c r="A104" s="122" t="s">
        <v>413</v>
      </c>
      <c r="B104" s="82" t="s">
        <v>141</v>
      </c>
      <c r="C104" s="83" t="s">
        <v>142</v>
      </c>
      <c r="D104" s="84" t="s">
        <v>143</v>
      </c>
      <c r="E104" s="85">
        <v>310.5</v>
      </c>
      <c r="F104" s="86" t="s">
        <v>129</v>
      </c>
      <c r="I104" s="87">
        <f>ROUND(E104*G104,2)</f>
        <v>0</v>
      </c>
      <c r="J104" s="87">
        <f t="shared" si="15"/>
        <v>0</v>
      </c>
      <c r="O104" s="86">
        <v>20</v>
      </c>
      <c r="P104" s="86" t="s">
        <v>130</v>
      </c>
      <c r="V104" s="89" t="s">
        <v>56</v>
      </c>
      <c r="X104" s="86" t="s">
        <v>142</v>
      </c>
      <c r="Y104" s="86" t="s">
        <v>142</v>
      </c>
      <c r="Z104" s="83" t="s">
        <v>144</v>
      </c>
      <c r="AA104" s="83" t="s">
        <v>130</v>
      </c>
      <c r="AB104" s="83" t="s">
        <v>145</v>
      </c>
    </row>
    <row r="105" spans="1:28" ht="25.5">
      <c r="A105" s="122" t="s">
        <v>414</v>
      </c>
      <c r="B105" s="82" t="s">
        <v>126</v>
      </c>
      <c r="C105" s="83" t="s">
        <v>147</v>
      </c>
      <c r="D105" s="84" t="s">
        <v>148</v>
      </c>
      <c r="E105" s="85">
        <v>270</v>
      </c>
      <c r="F105" s="86" t="s">
        <v>129</v>
      </c>
      <c r="H105" s="87">
        <f>ROUND(E105*G105,2)</f>
        <v>0</v>
      </c>
      <c r="J105" s="87">
        <f t="shared" si="15"/>
        <v>0</v>
      </c>
      <c r="K105" s="88">
        <v>0.00438</v>
      </c>
      <c r="L105" s="88">
        <f>E105*K105</f>
        <v>1.1826</v>
      </c>
      <c r="O105" s="86">
        <v>20</v>
      </c>
      <c r="P105" s="86" t="s">
        <v>130</v>
      </c>
      <c r="V105" s="89" t="s">
        <v>131</v>
      </c>
      <c r="W105" s="85">
        <v>41.04</v>
      </c>
      <c r="X105" s="86" t="s">
        <v>149</v>
      </c>
      <c r="Y105" s="83" t="s">
        <v>147</v>
      </c>
      <c r="Z105" s="83" t="s">
        <v>150</v>
      </c>
      <c r="AA105" s="83" t="s">
        <v>130</v>
      </c>
      <c r="AB105" s="83" t="s">
        <v>134</v>
      </c>
    </row>
    <row r="106" spans="1:28" ht="12.75">
      <c r="A106" s="122" t="s">
        <v>415</v>
      </c>
      <c r="B106" s="82" t="s">
        <v>141</v>
      </c>
      <c r="C106" s="83" t="s">
        <v>152</v>
      </c>
      <c r="D106" s="84" t="s">
        <v>153</v>
      </c>
      <c r="E106" s="85">
        <v>310.5</v>
      </c>
      <c r="F106" s="86" t="s">
        <v>129</v>
      </c>
      <c r="I106" s="87">
        <f>ROUND(E106*G106,2)</f>
        <v>0</v>
      </c>
      <c r="J106" s="87">
        <f t="shared" si="15"/>
        <v>0</v>
      </c>
      <c r="K106" s="88">
        <v>0.00485</v>
      </c>
      <c r="L106" s="88">
        <f>E106*K106</f>
        <v>1.505925</v>
      </c>
      <c r="O106" s="86">
        <v>20</v>
      </c>
      <c r="P106" s="86" t="s">
        <v>130</v>
      </c>
      <c r="V106" s="89" t="s">
        <v>56</v>
      </c>
      <c r="X106" s="83" t="s">
        <v>152</v>
      </c>
      <c r="Y106" s="83" t="s">
        <v>152</v>
      </c>
      <c r="Z106" s="83" t="s">
        <v>144</v>
      </c>
      <c r="AA106" s="83" t="s">
        <v>130</v>
      </c>
      <c r="AB106" s="83" t="s">
        <v>134</v>
      </c>
    </row>
    <row r="107" spans="1:28" ht="12.75">
      <c r="A107" s="122" t="s">
        <v>416</v>
      </c>
      <c r="B107" s="82" t="s">
        <v>126</v>
      </c>
      <c r="C107" s="83" t="s">
        <v>155</v>
      </c>
      <c r="D107" s="84" t="s">
        <v>156</v>
      </c>
      <c r="E107" s="85">
        <v>62.015</v>
      </c>
      <c r="F107" s="86" t="s">
        <v>115</v>
      </c>
      <c r="H107" s="87">
        <f>ROUND(E107*G107,2)</f>
        <v>0</v>
      </c>
      <c r="J107" s="87">
        <f t="shared" si="15"/>
        <v>0</v>
      </c>
      <c r="O107" s="86">
        <v>20</v>
      </c>
      <c r="P107" s="86" t="s">
        <v>130</v>
      </c>
      <c r="V107" s="89" t="s">
        <v>131</v>
      </c>
      <c r="X107" s="86" t="s">
        <v>157</v>
      </c>
      <c r="Y107" s="83" t="s">
        <v>155</v>
      </c>
      <c r="Z107" s="83" t="s">
        <v>158</v>
      </c>
      <c r="AA107" s="83" t="s">
        <v>130</v>
      </c>
      <c r="AB107" s="83" t="s">
        <v>134</v>
      </c>
    </row>
    <row r="108" spans="4:23" ht="12.75">
      <c r="D108" s="123" t="s">
        <v>159</v>
      </c>
      <c r="E108" s="124">
        <f>J108</f>
        <v>0</v>
      </c>
      <c r="H108" s="124">
        <f>SUM(H100:H107)</f>
        <v>0</v>
      </c>
      <c r="I108" s="124">
        <f>SUM(I100:I107)</f>
        <v>0</v>
      </c>
      <c r="J108" s="124">
        <f>SUM(J100:J107)</f>
        <v>0</v>
      </c>
      <c r="L108" s="125">
        <f>SUM(L100:L107)</f>
        <v>2.774925</v>
      </c>
      <c r="N108" s="126">
        <f>SUM(N100:N107)</f>
        <v>0.54</v>
      </c>
      <c r="W108" s="126">
        <f>SUM(W100:W107)</f>
        <v>82.35</v>
      </c>
    </row>
    <row r="110" ht="12.75">
      <c r="B110" s="121" t="s">
        <v>417</v>
      </c>
    </row>
    <row r="111" spans="1:28" ht="12.75">
      <c r="A111" s="122" t="s">
        <v>418</v>
      </c>
      <c r="B111" s="82" t="s">
        <v>419</v>
      </c>
      <c r="C111" s="83" t="s">
        <v>420</v>
      </c>
      <c r="D111" s="84" t="s">
        <v>421</v>
      </c>
      <c r="E111" s="85">
        <v>546.93</v>
      </c>
      <c r="F111" s="86" t="s">
        <v>129</v>
      </c>
      <c r="H111" s="87">
        <f>ROUND(E111*G111,2)</f>
        <v>0</v>
      </c>
      <c r="J111" s="87">
        <f>ROUND(E111*G111,2)</f>
        <v>0</v>
      </c>
      <c r="K111" s="88">
        <v>0.001</v>
      </c>
      <c r="L111" s="88">
        <f>E111*K111</f>
        <v>0.5469299999999999</v>
      </c>
      <c r="O111" s="86">
        <v>20</v>
      </c>
      <c r="P111" s="86" t="s">
        <v>130</v>
      </c>
      <c r="V111" s="89" t="s">
        <v>131</v>
      </c>
      <c r="W111" s="85">
        <v>74.382</v>
      </c>
      <c r="X111" s="83" t="s">
        <v>420</v>
      </c>
      <c r="Y111" s="83" t="s">
        <v>420</v>
      </c>
      <c r="Z111" s="83" t="s">
        <v>422</v>
      </c>
      <c r="AA111" s="83" t="s">
        <v>130</v>
      </c>
      <c r="AB111" s="83" t="s">
        <v>134</v>
      </c>
    </row>
    <row r="112" spans="1:28" ht="12.75">
      <c r="A112" s="122" t="s">
        <v>423</v>
      </c>
      <c r="B112" s="82" t="s">
        <v>141</v>
      </c>
      <c r="C112" s="83" t="s">
        <v>424</v>
      </c>
      <c r="D112" s="84" t="s">
        <v>547</v>
      </c>
      <c r="E112" s="85">
        <v>283.5</v>
      </c>
      <c r="F112" s="86" t="s">
        <v>129</v>
      </c>
      <c r="I112" s="87">
        <f>ROUND(E112*G112,2)</f>
        <v>0</v>
      </c>
      <c r="J112" s="87">
        <f>ROUND(E112*G112,2)</f>
        <v>0</v>
      </c>
      <c r="O112" s="86">
        <v>20</v>
      </c>
      <c r="P112" s="86" t="s">
        <v>130</v>
      </c>
      <c r="V112" s="89" t="s">
        <v>56</v>
      </c>
      <c r="X112" s="86" t="s">
        <v>424</v>
      </c>
      <c r="Y112" s="86" t="s">
        <v>424</v>
      </c>
      <c r="Z112" s="83" t="s">
        <v>150</v>
      </c>
      <c r="AA112" s="83" t="s">
        <v>130</v>
      </c>
      <c r="AB112" s="83" t="s">
        <v>134</v>
      </c>
    </row>
    <row r="113" spans="1:28" ht="12.75">
      <c r="A113" s="122" t="s">
        <v>425</v>
      </c>
      <c r="B113" s="82" t="s">
        <v>141</v>
      </c>
      <c r="C113" s="83" t="s">
        <v>426</v>
      </c>
      <c r="D113" s="84" t="s">
        <v>548</v>
      </c>
      <c r="E113" s="85">
        <v>283.5</v>
      </c>
      <c r="F113" s="86" t="s">
        <v>129</v>
      </c>
      <c r="I113" s="87">
        <f>ROUND(E113*G113,2)</f>
        <v>0</v>
      </c>
      <c r="J113" s="87">
        <f>ROUND(E113*G113,2)</f>
        <v>0</v>
      </c>
      <c r="O113" s="86">
        <v>20</v>
      </c>
      <c r="P113" s="86" t="s">
        <v>130</v>
      </c>
      <c r="V113" s="89" t="s">
        <v>56</v>
      </c>
      <c r="X113" s="86" t="s">
        <v>426</v>
      </c>
      <c r="Y113" s="86" t="s">
        <v>426</v>
      </c>
      <c r="Z113" s="83" t="s">
        <v>150</v>
      </c>
      <c r="AA113" s="83" t="s">
        <v>130</v>
      </c>
      <c r="AB113" s="83" t="s">
        <v>134</v>
      </c>
    </row>
    <row r="114" spans="1:28" ht="12.75">
      <c r="A114" s="122" t="s">
        <v>427</v>
      </c>
      <c r="B114" s="82" t="s">
        <v>141</v>
      </c>
      <c r="C114" s="83" t="s">
        <v>428</v>
      </c>
      <c r="D114" s="84" t="s">
        <v>549</v>
      </c>
      <c r="E114" s="85">
        <v>69.3</v>
      </c>
      <c r="F114" s="86" t="s">
        <v>165</v>
      </c>
      <c r="I114" s="87">
        <f>ROUND(E114*G114,2)</f>
        <v>0</v>
      </c>
      <c r="J114" s="87">
        <f>ROUND(E114*G114,2)</f>
        <v>0</v>
      </c>
      <c r="K114" s="88">
        <v>0.0007</v>
      </c>
      <c r="L114" s="88">
        <f>E114*K114</f>
        <v>0.04851</v>
      </c>
      <c r="O114" s="86">
        <v>20</v>
      </c>
      <c r="P114" s="86" t="s">
        <v>130</v>
      </c>
      <c r="V114" s="89" t="s">
        <v>56</v>
      </c>
      <c r="X114" s="83" t="s">
        <v>428</v>
      </c>
      <c r="Y114" s="83" t="s">
        <v>428</v>
      </c>
      <c r="Z114" s="83" t="s">
        <v>429</v>
      </c>
      <c r="AA114" s="83" t="s">
        <v>130</v>
      </c>
      <c r="AB114" s="83" t="s">
        <v>134</v>
      </c>
    </row>
    <row r="115" spans="1:28" ht="12.75">
      <c r="A115" s="122" t="s">
        <v>430</v>
      </c>
      <c r="B115" s="82" t="s">
        <v>419</v>
      </c>
      <c r="C115" s="83" t="s">
        <v>431</v>
      </c>
      <c r="D115" s="84" t="s">
        <v>432</v>
      </c>
      <c r="E115" s="85">
        <v>89.409</v>
      </c>
      <c r="F115" s="86" t="s">
        <v>115</v>
      </c>
      <c r="H115" s="87">
        <f>ROUND(E115*G115,2)</f>
        <v>0</v>
      </c>
      <c r="J115" s="87">
        <f>ROUND(E115*G115,2)</f>
        <v>0</v>
      </c>
      <c r="O115" s="86">
        <v>20</v>
      </c>
      <c r="P115" s="86" t="s">
        <v>130</v>
      </c>
      <c r="V115" s="89" t="s">
        <v>131</v>
      </c>
      <c r="X115" s="86" t="s">
        <v>433</v>
      </c>
      <c r="Y115" s="83" t="s">
        <v>431</v>
      </c>
      <c r="Z115" s="83" t="s">
        <v>422</v>
      </c>
      <c r="AA115" s="83" t="s">
        <v>130</v>
      </c>
      <c r="AB115" s="83" t="s">
        <v>134</v>
      </c>
    </row>
    <row r="116" spans="4:23" ht="12.75">
      <c r="D116" s="123" t="s">
        <v>434</v>
      </c>
      <c r="E116" s="124">
        <f>J116</f>
        <v>0</v>
      </c>
      <c r="H116" s="124">
        <f>SUM(H109:H115)</f>
        <v>0</v>
      </c>
      <c r="I116" s="124">
        <f>SUM(I109:I115)</f>
        <v>0</v>
      </c>
      <c r="J116" s="124">
        <f>SUM(J109:J115)</f>
        <v>0</v>
      </c>
      <c r="L116" s="125">
        <f>SUM(L109:L115)</f>
        <v>0.59544</v>
      </c>
      <c r="N116" s="126">
        <f>SUM(N109:N115)</f>
        <v>0</v>
      </c>
      <c r="W116" s="126">
        <f>SUM(W109:W115)</f>
        <v>74.382</v>
      </c>
    </row>
    <row r="118" ht="12.75">
      <c r="B118" s="121" t="s">
        <v>435</v>
      </c>
    </row>
    <row r="119" spans="1:28" ht="25.5">
      <c r="A119" s="122" t="s">
        <v>436</v>
      </c>
      <c r="B119" s="82" t="s">
        <v>437</v>
      </c>
      <c r="C119" s="83" t="s">
        <v>438</v>
      </c>
      <c r="D119" s="84" t="s">
        <v>439</v>
      </c>
      <c r="E119" s="85">
        <v>2</v>
      </c>
      <c r="F119" s="86" t="s">
        <v>189</v>
      </c>
      <c r="H119" s="87">
        <f>ROUND(E119*G119,2)</f>
        <v>0</v>
      </c>
      <c r="J119" s="87">
        <f>ROUND(E119*G119,2)</f>
        <v>0</v>
      </c>
      <c r="O119" s="86">
        <v>20</v>
      </c>
      <c r="P119" s="86" t="s">
        <v>130</v>
      </c>
      <c r="V119" s="89" t="s">
        <v>131</v>
      </c>
      <c r="W119" s="85">
        <v>0.45</v>
      </c>
      <c r="X119" s="86" t="s">
        <v>440</v>
      </c>
      <c r="Y119" s="83" t="s">
        <v>438</v>
      </c>
      <c r="Z119" s="83" t="s">
        <v>150</v>
      </c>
      <c r="AA119" s="83" t="s">
        <v>130</v>
      </c>
      <c r="AB119" s="83" t="s">
        <v>134</v>
      </c>
    </row>
    <row r="120" spans="1:28" ht="12.75">
      <c r="A120" s="122" t="s">
        <v>441</v>
      </c>
      <c r="B120" s="82" t="s">
        <v>437</v>
      </c>
      <c r="C120" s="83" t="s">
        <v>442</v>
      </c>
      <c r="D120" s="84" t="s">
        <v>443</v>
      </c>
      <c r="E120" s="85">
        <v>2</v>
      </c>
      <c r="F120" s="86" t="s">
        <v>189</v>
      </c>
      <c r="H120" s="87">
        <f>ROUND(E120*G120,2)</f>
        <v>0</v>
      </c>
      <c r="J120" s="87">
        <f>ROUND(E120*G120,2)</f>
        <v>0</v>
      </c>
      <c r="K120" s="88">
        <v>0.00055</v>
      </c>
      <c r="L120" s="88">
        <f>E120*K120</f>
        <v>0.0011</v>
      </c>
      <c r="O120" s="86">
        <v>20</v>
      </c>
      <c r="P120" s="86" t="s">
        <v>130</v>
      </c>
      <c r="V120" s="89" t="s">
        <v>131</v>
      </c>
      <c r="W120" s="85">
        <v>0.354</v>
      </c>
      <c r="X120" s="86" t="s">
        <v>444</v>
      </c>
      <c r="Y120" s="83" t="s">
        <v>442</v>
      </c>
      <c r="Z120" s="83" t="s">
        <v>150</v>
      </c>
      <c r="AA120" s="83" t="s">
        <v>130</v>
      </c>
      <c r="AB120" s="83" t="s">
        <v>134</v>
      </c>
    </row>
    <row r="121" spans="1:28" ht="12.75">
      <c r="A121" s="122" t="s">
        <v>445</v>
      </c>
      <c r="B121" s="82" t="s">
        <v>437</v>
      </c>
      <c r="C121" s="83" t="s">
        <v>446</v>
      </c>
      <c r="D121" s="84" t="s">
        <v>447</v>
      </c>
      <c r="E121" s="85">
        <v>3.528</v>
      </c>
      <c r="F121" s="86" t="s">
        <v>115</v>
      </c>
      <c r="H121" s="87">
        <f>ROUND(E121*G121,2)</f>
        <v>0</v>
      </c>
      <c r="J121" s="87">
        <f>ROUND(E121*G121,2)</f>
        <v>0</v>
      </c>
      <c r="O121" s="86">
        <v>20</v>
      </c>
      <c r="P121" s="86" t="s">
        <v>130</v>
      </c>
      <c r="V121" s="89" t="s">
        <v>131</v>
      </c>
      <c r="X121" s="83" t="s">
        <v>446</v>
      </c>
      <c r="Y121" s="83" t="s">
        <v>446</v>
      </c>
      <c r="Z121" s="83" t="s">
        <v>448</v>
      </c>
      <c r="AA121" s="83" t="s">
        <v>130</v>
      </c>
      <c r="AB121" s="83" t="s">
        <v>134</v>
      </c>
    </row>
    <row r="122" spans="4:23" ht="12.75">
      <c r="D122" s="123" t="s">
        <v>449</v>
      </c>
      <c r="E122" s="124">
        <f>J122</f>
        <v>0</v>
      </c>
      <c r="H122" s="124">
        <f>SUM(H117:H121)</f>
        <v>0</v>
      </c>
      <c r="I122" s="124">
        <f>SUM(I117:I121)</f>
        <v>0</v>
      </c>
      <c r="J122" s="124">
        <f>SUM(J117:J121)</f>
        <v>0</v>
      </c>
      <c r="L122" s="125">
        <f>SUM(L117:L121)</f>
        <v>0.0011</v>
      </c>
      <c r="N122" s="126">
        <f>SUM(N117:N121)</f>
        <v>0</v>
      </c>
      <c r="W122" s="126">
        <f>SUM(W117:W121)</f>
        <v>0.804</v>
      </c>
    </row>
    <row r="124" ht="12.75">
      <c r="B124" s="121" t="s">
        <v>450</v>
      </c>
    </row>
    <row r="125" spans="1:28" ht="12.75">
      <c r="A125" s="122" t="s">
        <v>451</v>
      </c>
      <c r="B125" s="82" t="s">
        <v>452</v>
      </c>
      <c r="C125" s="83" t="s">
        <v>453</v>
      </c>
      <c r="D125" s="84" t="s">
        <v>454</v>
      </c>
      <c r="E125" s="85">
        <v>66</v>
      </c>
      <c r="F125" s="86" t="s">
        <v>165</v>
      </c>
      <c r="H125" s="87">
        <f>ROUND(E125*G125,2)</f>
        <v>0</v>
      </c>
      <c r="J125" s="87">
        <f>ROUND(E125*G125,2)</f>
        <v>0</v>
      </c>
      <c r="K125" s="88">
        <v>0.01458</v>
      </c>
      <c r="L125" s="88">
        <f>E125*K125</f>
        <v>0.9622799999999999</v>
      </c>
      <c r="O125" s="86">
        <v>20</v>
      </c>
      <c r="P125" s="86" t="s">
        <v>130</v>
      </c>
      <c r="V125" s="89" t="s">
        <v>131</v>
      </c>
      <c r="W125" s="85">
        <v>38.412</v>
      </c>
      <c r="X125" s="86" t="s">
        <v>455</v>
      </c>
      <c r="Y125" s="83" t="s">
        <v>453</v>
      </c>
      <c r="Z125" s="83" t="s">
        <v>456</v>
      </c>
      <c r="AA125" s="83" t="s">
        <v>130</v>
      </c>
      <c r="AB125" s="83" t="s">
        <v>134</v>
      </c>
    </row>
    <row r="126" spans="1:28" ht="25.5">
      <c r="A126" s="122" t="s">
        <v>457</v>
      </c>
      <c r="B126" s="82" t="s">
        <v>141</v>
      </c>
      <c r="C126" s="83" t="s">
        <v>458</v>
      </c>
      <c r="D126" s="84" t="s">
        <v>459</v>
      </c>
      <c r="E126" s="85">
        <v>1.089</v>
      </c>
      <c r="F126" s="86" t="s">
        <v>230</v>
      </c>
      <c r="I126" s="87">
        <f>ROUND(E126*G126,2)</f>
        <v>0</v>
      </c>
      <c r="J126" s="87">
        <f>ROUND(E126*G126,2)</f>
        <v>0</v>
      </c>
      <c r="K126" s="88">
        <v>0.55</v>
      </c>
      <c r="L126" s="88">
        <f>E126*K126</f>
        <v>0.59895</v>
      </c>
      <c r="O126" s="86">
        <v>20</v>
      </c>
      <c r="P126" s="86" t="s">
        <v>130</v>
      </c>
      <c r="V126" s="89" t="s">
        <v>56</v>
      </c>
      <c r="X126" s="83" t="s">
        <v>458</v>
      </c>
      <c r="Y126" s="83" t="s">
        <v>458</v>
      </c>
      <c r="Z126" s="83" t="s">
        <v>460</v>
      </c>
      <c r="AA126" s="83" t="s">
        <v>130</v>
      </c>
      <c r="AB126" s="83" t="s">
        <v>145</v>
      </c>
    </row>
    <row r="127" spans="1:28" ht="25.5">
      <c r="A127" s="122" t="s">
        <v>461</v>
      </c>
      <c r="B127" s="82" t="s">
        <v>452</v>
      </c>
      <c r="C127" s="83" t="s">
        <v>462</v>
      </c>
      <c r="D127" s="84" t="s">
        <v>463</v>
      </c>
      <c r="E127" s="85">
        <v>18.48</v>
      </c>
      <c r="F127" s="86" t="s">
        <v>129</v>
      </c>
      <c r="H127" s="87">
        <f>ROUND(E127*G127,2)</f>
        <v>0</v>
      </c>
      <c r="J127" s="87">
        <f>ROUND(E127*G127,2)</f>
        <v>0</v>
      </c>
      <c r="O127" s="86">
        <v>20</v>
      </c>
      <c r="P127" s="86" t="s">
        <v>130</v>
      </c>
      <c r="V127" s="89" t="s">
        <v>131</v>
      </c>
      <c r="W127" s="85">
        <v>5.045</v>
      </c>
      <c r="X127" s="86" t="s">
        <v>464</v>
      </c>
      <c r="Y127" s="83" t="s">
        <v>462</v>
      </c>
      <c r="Z127" s="83" t="s">
        <v>150</v>
      </c>
      <c r="AA127" s="83" t="s">
        <v>130</v>
      </c>
      <c r="AB127" s="83" t="s">
        <v>139</v>
      </c>
    </row>
    <row r="128" spans="1:28" ht="12.75">
      <c r="A128" s="122" t="s">
        <v>465</v>
      </c>
      <c r="B128" s="82" t="s">
        <v>452</v>
      </c>
      <c r="C128" s="83" t="s">
        <v>466</v>
      </c>
      <c r="D128" s="84" t="s">
        <v>467</v>
      </c>
      <c r="E128" s="85">
        <v>15.06</v>
      </c>
      <c r="F128" s="86" t="s">
        <v>115</v>
      </c>
      <c r="H128" s="87">
        <f>ROUND(E128*G128,2)</f>
        <v>0</v>
      </c>
      <c r="J128" s="87">
        <f>ROUND(E128*G128,2)</f>
        <v>0</v>
      </c>
      <c r="O128" s="86">
        <v>20</v>
      </c>
      <c r="P128" s="86" t="s">
        <v>130</v>
      </c>
      <c r="V128" s="89" t="s">
        <v>131</v>
      </c>
      <c r="X128" s="83" t="s">
        <v>466</v>
      </c>
      <c r="Y128" s="83" t="s">
        <v>466</v>
      </c>
      <c r="Z128" s="83" t="s">
        <v>468</v>
      </c>
      <c r="AA128" s="83" t="s">
        <v>130</v>
      </c>
      <c r="AB128" s="83" t="s">
        <v>134</v>
      </c>
    </row>
    <row r="129" spans="4:23" ht="12.75">
      <c r="D129" s="123" t="s">
        <v>469</v>
      </c>
      <c r="E129" s="124">
        <f>J129</f>
        <v>0</v>
      </c>
      <c r="H129" s="124">
        <f>SUM(H123:H128)</f>
        <v>0</v>
      </c>
      <c r="I129" s="124">
        <f>SUM(I123:I128)</f>
        <v>0</v>
      </c>
      <c r="J129" s="124">
        <f>SUM(J123:J128)</f>
        <v>0</v>
      </c>
      <c r="L129" s="125">
        <f>SUM(L123:L128)</f>
        <v>1.56123</v>
      </c>
      <c r="N129" s="126">
        <f>SUM(N123:N128)</f>
        <v>0</v>
      </c>
      <c r="W129" s="126">
        <f>SUM(W123:W128)</f>
        <v>43.457</v>
      </c>
    </row>
    <row r="131" ht="12.75">
      <c r="B131" s="121" t="s">
        <v>160</v>
      </c>
    </row>
    <row r="132" spans="1:28" ht="12.75">
      <c r="A132" s="122" t="s">
        <v>470</v>
      </c>
      <c r="B132" s="82" t="s">
        <v>162</v>
      </c>
      <c r="C132" s="83" t="s">
        <v>471</v>
      </c>
      <c r="D132" s="84" t="s">
        <v>550</v>
      </c>
      <c r="E132" s="85">
        <v>9.896</v>
      </c>
      <c r="F132" s="86" t="s">
        <v>129</v>
      </c>
      <c r="H132" s="87">
        <f>ROUND(E132*G132,2)</f>
        <v>0</v>
      </c>
      <c r="J132" s="87">
        <f>ROUND(E132*G132,2)</f>
        <v>0</v>
      </c>
      <c r="K132" s="88">
        <v>0.0055</v>
      </c>
      <c r="L132" s="88">
        <f>E132*K132</f>
        <v>0.054428000000000004</v>
      </c>
      <c r="O132" s="86">
        <v>20</v>
      </c>
      <c r="P132" s="86" t="s">
        <v>130</v>
      </c>
      <c r="V132" s="89" t="s">
        <v>131</v>
      </c>
      <c r="W132" s="85">
        <v>1.603</v>
      </c>
      <c r="X132" s="86" t="s">
        <v>472</v>
      </c>
      <c r="Y132" s="83" t="s">
        <v>471</v>
      </c>
      <c r="Z132" s="83" t="s">
        <v>167</v>
      </c>
      <c r="AA132" s="83" t="s">
        <v>130</v>
      </c>
      <c r="AB132" s="83" t="s">
        <v>139</v>
      </c>
    </row>
    <row r="133" spans="2:31" ht="12.75">
      <c r="B133" s="127"/>
      <c r="C133" s="128"/>
      <c r="D133" s="129" t="s">
        <v>473</v>
      </c>
      <c r="E133" s="130"/>
      <c r="F133" s="131"/>
      <c r="G133" s="132"/>
      <c r="H133" s="132"/>
      <c r="I133" s="132"/>
      <c r="J133" s="132"/>
      <c r="K133" s="133"/>
      <c r="L133" s="133"/>
      <c r="M133" s="130"/>
      <c r="N133" s="130"/>
      <c r="O133" s="131"/>
      <c r="P133" s="131"/>
      <c r="Q133" s="130"/>
      <c r="R133" s="130"/>
      <c r="S133" s="130"/>
      <c r="T133" s="134"/>
      <c r="U133" s="134"/>
      <c r="V133" s="134" t="s">
        <v>173</v>
      </c>
      <c r="W133" s="130"/>
      <c r="X133" s="131"/>
      <c r="Y133" s="131"/>
      <c r="Z133" s="128"/>
      <c r="AA133" s="128"/>
      <c r="AB133" s="131"/>
      <c r="AC133" s="131"/>
      <c r="AD133" s="131"/>
      <c r="AE133" s="131"/>
    </row>
    <row r="134" spans="1:28" ht="12.75">
      <c r="A134" s="122" t="s">
        <v>474</v>
      </c>
      <c r="B134" s="82" t="s">
        <v>162</v>
      </c>
      <c r="C134" s="83" t="s">
        <v>475</v>
      </c>
      <c r="D134" s="84" t="s">
        <v>551</v>
      </c>
      <c r="E134" s="85">
        <v>2.5</v>
      </c>
      <c r="F134" s="86" t="s">
        <v>129</v>
      </c>
      <c r="H134" s="87">
        <f>ROUND(E134*G134,2)</f>
        <v>0</v>
      </c>
      <c r="J134" s="87">
        <f>ROUND(E134*G134,2)</f>
        <v>0</v>
      </c>
      <c r="K134" s="88">
        <v>0.0098</v>
      </c>
      <c r="L134" s="88">
        <f>E134*K134</f>
        <v>0.0245</v>
      </c>
      <c r="O134" s="86">
        <v>20</v>
      </c>
      <c r="P134" s="86" t="s">
        <v>130</v>
      </c>
      <c r="V134" s="89" t="s">
        <v>131</v>
      </c>
      <c r="W134" s="85">
        <v>4.423</v>
      </c>
      <c r="X134" s="86" t="s">
        <v>476</v>
      </c>
      <c r="Y134" s="83" t="s">
        <v>475</v>
      </c>
      <c r="Z134" s="83" t="s">
        <v>167</v>
      </c>
      <c r="AA134" s="83" t="s">
        <v>130</v>
      </c>
      <c r="AB134" s="83" t="s">
        <v>134</v>
      </c>
    </row>
    <row r="135" spans="1:28" ht="12.75">
      <c r="A135" s="122" t="s">
        <v>477</v>
      </c>
      <c r="B135" s="82" t="s">
        <v>162</v>
      </c>
      <c r="C135" s="83" t="s">
        <v>478</v>
      </c>
      <c r="D135" s="84" t="s">
        <v>552</v>
      </c>
      <c r="E135" s="85">
        <v>70</v>
      </c>
      <c r="F135" s="86" t="s">
        <v>165</v>
      </c>
      <c r="H135" s="87">
        <f>ROUND(E135*G135,2)</f>
        <v>0</v>
      </c>
      <c r="J135" s="87">
        <f>ROUND(E135*G135,2)</f>
        <v>0</v>
      </c>
      <c r="K135" s="88">
        <v>0.0039</v>
      </c>
      <c r="L135" s="88">
        <f>E135*K135</f>
        <v>0.27299999999999996</v>
      </c>
      <c r="O135" s="86">
        <v>20</v>
      </c>
      <c r="P135" s="86" t="s">
        <v>130</v>
      </c>
      <c r="V135" s="89" t="s">
        <v>131</v>
      </c>
      <c r="W135" s="85">
        <v>13.58</v>
      </c>
      <c r="X135" s="86" t="s">
        <v>479</v>
      </c>
      <c r="Y135" s="83" t="s">
        <v>478</v>
      </c>
      <c r="Z135" s="83" t="s">
        <v>167</v>
      </c>
      <c r="AA135" s="83" t="s">
        <v>130</v>
      </c>
      <c r="AB135" s="83" t="s">
        <v>134</v>
      </c>
    </row>
    <row r="136" spans="1:28" ht="12.75">
      <c r="A136" s="122" t="s">
        <v>480</v>
      </c>
      <c r="B136" s="82" t="s">
        <v>162</v>
      </c>
      <c r="C136" s="83" t="s">
        <v>481</v>
      </c>
      <c r="D136" s="84" t="s">
        <v>482</v>
      </c>
      <c r="E136" s="85">
        <v>9.896</v>
      </c>
      <c r="F136" s="86" t="s">
        <v>129</v>
      </c>
      <c r="H136" s="87">
        <f>ROUND(E136*G136,2)</f>
        <v>0</v>
      </c>
      <c r="J136" s="87">
        <f>ROUND(E136*G136,2)</f>
        <v>0</v>
      </c>
      <c r="M136" s="85">
        <v>0.007</v>
      </c>
      <c r="N136" s="85">
        <f>E136*M136</f>
        <v>0.069272</v>
      </c>
      <c r="O136" s="86">
        <v>20</v>
      </c>
      <c r="P136" s="86" t="s">
        <v>130</v>
      </c>
      <c r="V136" s="89" t="s">
        <v>131</v>
      </c>
      <c r="W136" s="85">
        <v>1.356</v>
      </c>
      <c r="X136" s="86" t="s">
        <v>483</v>
      </c>
      <c r="Y136" s="83" t="s">
        <v>481</v>
      </c>
      <c r="Z136" s="83" t="s">
        <v>133</v>
      </c>
      <c r="AA136" s="83" t="s">
        <v>130</v>
      </c>
      <c r="AB136" s="83" t="s">
        <v>139</v>
      </c>
    </row>
    <row r="137" spans="1:28" ht="12.75">
      <c r="A137" s="122" t="s">
        <v>484</v>
      </c>
      <c r="B137" s="82" t="s">
        <v>162</v>
      </c>
      <c r="C137" s="83" t="s">
        <v>485</v>
      </c>
      <c r="D137" s="84" t="s">
        <v>486</v>
      </c>
      <c r="E137" s="85">
        <v>2.5</v>
      </c>
      <c r="F137" s="86" t="s">
        <v>129</v>
      </c>
      <c r="H137" s="87">
        <f>ROUND(E137*G137,2)</f>
        <v>0</v>
      </c>
      <c r="J137" s="87">
        <f>ROUND(E137*G137,2)</f>
        <v>0</v>
      </c>
      <c r="M137" s="85">
        <v>0.007</v>
      </c>
      <c r="N137" s="85">
        <f>E137*M137</f>
        <v>0.0175</v>
      </c>
      <c r="O137" s="86">
        <v>20</v>
      </c>
      <c r="P137" s="86" t="s">
        <v>130</v>
      </c>
      <c r="V137" s="89" t="s">
        <v>131</v>
      </c>
      <c r="W137" s="85">
        <v>0.308</v>
      </c>
      <c r="X137" s="86" t="s">
        <v>487</v>
      </c>
      <c r="Y137" s="83" t="s">
        <v>485</v>
      </c>
      <c r="Z137" s="83" t="s">
        <v>167</v>
      </c>
      <c r="AA137" s="83" t="s">
        <v>130</v>
      </c>
      <c r="AB137" s="83" t="s">
        <v>139</v>
      </c>
    </row>
    <row r="138" spans="1:28" ht="12.75">
      <c r="A138" s="122" t="s">
        <v>488</v>
      </c>
      <c r="B138" s="82" t="s">
        <v>162</v>
      </c>
      <c r="C138" s="83" t="s">
        <v>169</v>
      </c>
      <c r="D138" s="84" t="s">
        <v>170</v>
      </c>
      <c r="E138" s="85">
        <v>66</v>
      </c>
      <c r="F138" s="86" t="s">
        <v>165</v>
      </c>
      <c r="H138" s="87">
        <f>ROUND(E138*G138,2)</f>
        <v>0</v>
      </c>
      <c r="J138" s="87">
        <f>ROUND(E138*G138,2)</f>
        <v>0</v>
      </c>
      <c r="M138" s="85">
        <v>0.001</v>
      </c>
      <c r="N138" s="85">
        <f>E138*M138</f>
        <v>0.066</v>
      </c>
      <c r="O138" s="86">
        <v>20</v>
      </c>
      <c r="P138" s="86" t="s">
        <v>130</v>
      </c>
      <c r="V138" s="89" t="s">
        <v>131</v>
      </c>
      <c r="W138" s="85">
        <v>5.808</v>
      </c>
      <c r="X138" s="86" t="s">
        <v>171</v>
      </c>
      <c r="Y138" s="83" t="s">
        <v>169</v>
      </c>
      <c r="Z138" s="83" t="s">
        <v>167</v>
      </c>
      <c r="AA138" s="83" t="s">
        <v>130</v>
      </c>
      <c r="AB138" s="83" t="s">
        <v>134</v>
      </c>
    </row>
    <row r="139" spans="2:31" ht="12.75">
      <c r="B139" s="127"/>
      <c r="C139" s="128"/>
      <c r="D139" s="129" t="s">
        <v>172</v>
      </c>
      <c r="E139" s="130"/>
      <c r="F139" s="131"/>
      <c r="G139" s="132"/>
      <c r="H139" s="132"/>
      <c r="I139" s="132"/>
      <c r="J139" s="132"/>
      <c r="K139" s="133"/>
      <c r="L139" s="133"/>
      <c r="M139" s="130"/>
      <c r="N139" s="130"/>
      <c r="O139" s="131"/>
      <c r="P139" s="131"/>
      <c r="Q139" s="130"/>
      <c r="R139" s="130"/>
      <c r="S139" s="130"/>
      <c r="T139" s="134"/>
      <c r="U139" s="134"/>
      <c r="V139" s="134" t="s">
        <v>173</v>
      </c>
      <c r="W139" s="130"/>
      <c r="X139" s="131"/>
      <c r="Y139" s="131"/>
      <c r="Z139" s="128"/>
      <c r="AA139" s="128"/>
      <c r="AB139" s="131"/>
      <c r="AC139" s="131"/>
      <c r="AD139" s="131"/>
      <c r="AE139" s="131"/>
    </row>
    <row r="140" spans="1:28" ht="12.75">
      <c r="A140" s="122" t="s">
        <v>489</v>
      </c>
      <c r="B140" s="82" t="s">
        <v>162</v>
      </c>
      <c r="C140" s="83" t="s">
        <v>490</v>
      </c>
      <c r="D140" s="84" t="s">
        <v>553</v>
      </c>
      <c r="E140" s="85">
        <v>21.36</v>
      </c>
      <c r="F140" s="86" t="s">
        <v>165</v>
      </c>
      <c r="H140" s="87">
        <f>ROUND(E140*G140,2)</f>
        <v>0</v>
      </c>
      <c r="J140" s="87">
        <f>ROUND(E140*G140,2)</f>
        <v>0</v>
      </c>
      <c r="K140" s="88">
        <v>0.00206</v>
      </c>
      <c r="L140" s="88">
        <f>E140*K140</f>
        <v>0.0440016</v>
      </c>
      <c r="O140" s="86">
        <v>20</v>
      </c>
      <c r="P140" s="86" t="s">
        <v>130</v>
      </c>
      <c r="V140" s="89" t="s">
        <v>131</v>
      </c>
      <c r="W140" s="85">
        <v>5.853</v>
      </c>
      <c r="X140" s="86" t="s">
        <v>491</v>
      </c>
      <c r="Y140" s="83" t="s">
        <v>490</v>
      </c>
      <c r="Z140" s="83" t="s">
        <v>167</v>
      </c>
      <c r="AA140" s="83" t="s">
        <v>130</v>
      </c>
      <c r="AB140" s="83" t="s">
        <v>134</v>
      </c>
    </row>
    <row r="141" spans="1:28" ht="12.75">
      <c r="A141" s="122" t="s">
        <v>492</v>
      </c>
      <c r="B141" s="82" t="s">
        <v>162</v>
      </c>
      <c r="C141" s="83" t="s">
        <v>179</v>
      </c>
      <c r="D141" s="84" t="s">
        <v>554</v>
      </c>
      <c r="E141" s="85">
        <v>70</v>
      </c>
      <c r="F141" s="86" t="s">
        <v>165</v>
      </c>
      <c r="H141" s="87">
        <f>ROUND(E141*G141,2)</f>
        <v>0</v>
      </c>
      <c r="J141" s="87">
        <f>ROUND(E141*G141,2)</f>
        <v>0</v>
      </c>
      <c r="K141" s="88">
        <v>0.0033</v>
      </c>
      <c r="L141" s="88">
        <f>E141*K141</f>
        <v>0.231</v>
      </c>
      <c r="O141" s="86">
        <v>20</v>
      </c>
      <c r="P141" s="86" t="s">
        <v>130</v>
      </c>
      <c r="V141" s="89" t="s">
        <v>131</v>
      </c>
      <c r="W141" s="85">
        <v>22.89</v>
      </c>
      <c r="X141" s="86" t="s">
        <v>181</v>
      </c>
      <c r="Y141" s="83" t="s">
        <v>179</v>
      </c>
      <c r="Z141" s="83" t="s">
        <v>167</v>
      </c>
      <c r="AA141" s="83" t="s">
        <v>130</v>
      </c>
      <c r="AB141" s="83" t="s">
        <v>134</v>
      </c>
    </row>
    <row r="142" spans="2:31" ht="12.75">
      <c r="B142" s="127"/>
      <c r="C142" s="128"/>
      <c r="D142" s="129" t="s">
        <v>172</v>
      </c>
      <c r="E142" s="130"/>
      <c r="F142" s="131"/>
      <c r="G142" s="132"/>
      <c r="H142" s="132"/>
      <c r="I142" s="132"/>
      <c r="J142" s="132"/>
      <c r="K142" s="133"/>
      <c r="L142" s="133"/>
      <c r="M142" s="130"/>
      <c r="N142" s="130"/>
      <c r="O142" s="131"/>
      <c r="P142" s="131"/>
      <c r="Q142" s="130"/>
      <c r="R142" s="130"/>
      <c r="S142" s="130"/>
      <c r="T142" s="134"/>
      <c r="U142" s="134"/>
      <c r="V142" s="134" t="s">
        <v>173</v>
      </c>
      <c r="W142" s="130"/>
      <c r="X142" s="131"/>
      <c r="Y142" s="131"/>
      <c r="Z142" s="128"/>
      <c r="AA142" s="128"/>
      <c r="AB142" s="131"/>
      <c r="AC142" s="131"/>
      <c r="AD142" s="131"/>
      <c r="AE142" s="131"/>
    </row>
    <row r="143" spans="1:28" ht="12.75">
      <c r="A143" s="122" t="s">
        <v>493</v>
      </c>
      <c r="B143" s="82" t="s">
        <v>162</v>
      </c>
      <c r="C143" s="83" t="s">
        <v>202</v>
      </c>
      <c r="D143" s="84" t="s">
        <v>203</v>
      </c>
      <c r="E143" s="85">
        <v>25.288</v>
      </c>
      <c r="F143" s="86" t="s">
        <v>115</v>
      </c>
      <c r="H143" s="87">
        <f>ROUND(E143*G143,2)</f>
        <v>0</v>
      </c>
      <c r="J143" s="87">
        <f>ROUND(E143*G143,2)</f>
        <v>0</v>
      </c>
      <c r="O143" s="86">
        <v>20</v>
      </c>
      <c r="P143" s="86" t="s">
        <v>130</v>
      </c>
      <c r="V143" s="89" t="s">
        <v>131</v>
      </c>
      <c r="X143" s="86" t="s">
        <v>204</v>
      </c>
      <c r="Y143" s="83" t="s">
        <v>202</v>
      </c>
      <c r="Z143" s="83" t="s">
        <v>167</v>
      </c>
      <c r="AA143" s="83" t="s">
        <v>130</v>
      </c>
      <c r="AB143" s="83" t="s">
        <v>134</v>
      </c>
    </row>
    <row r="144" spans="4:23" ht="12.75">
      <c r="D144" s="123" t="s">
        <v>205</v>
      </c>
      <c r="E144" s="124">
        <f>J144</f>
        <v>0</v>
      </c>
      <c r="H144" s="124">
        <f>SUM(H130:H143)</f>
        <v>0</v>
      </c>
      <c r="I144" s="124">
        <f>SUM(I130:I143)</f>
        <v>0</v>
      </c>
      <c r="J144" s="124">
        <f>SUM(J130:J143)</f>
        <v>0</v>
      </c>
      <c r="L144" s="125">
        <f>SUM(L130:L143)</f>
        <v>0.6269296</v>
      </c>
      <c r="N144" s="126">
        <f>SUM(N130:N143)</f>
        <v>0.15277200000000002</v>
      </c>
      <c r="W144" s="126">
        <f>SUM(W130:W143)</f>
        <v>55.821000000000005</v>
      </c>
    </row>
    <row r="146" ht="12.75">
      <c r="B146" s="121" t="s">
        <v>494</v>
      </c>
    </row>
    <row r="147" spans="1:28" ht="12.75">
      <c r="A147" s="122" t="s">
        <v>495</v>
      </c>
      <c r="B147" s="82" t="s">
        <v>496</v>
      </c>
      <c r="C147" s="83" t="s">
        <v>497</v>
      </c>
      <c r="D147" s="84" t="s">
        <v>498</v>
      </c>
      <c r="E147" s="85">
        <v>4.06</v>
      </c>
      <c r="F147" s="86" t="s">
        <v>165</v>
      </c>
      <c r="H147" s="87">
        <f>ROUND(E147*G147,2)</f>
        <v>0</v>
      </c>
      <c r="J147" s="87">
        <f>ROUND(E147*G147,2)</f>
        <v>0</v>
      </c>
      <c r="K147" s="88">
        <v>8E-05</v>
      </c>
      <c r="L147" s="88">
        <f>E147*K147</f>
        <v>0.0003248</v>
      </c>
      <c r="O147" s="86">
        <v>20</v>
      </c>
      <c r="P147" s="86" t="s">
        <v>130</v>
      </c>
      <c r="V147" s="89" t="s">
        <v>131</v>
      </c>
      <c r="W147" s="85">
        <v>2.903</v>
      </c>
      <c r="X147" s="86" t="s">
        <v>499</v>
      </c>
      <c r="Y147" s="83" t="s">
        <v>497</v>
      </c>
      <c r="Z147" s="83" t="s">
        <v>317</v>
      </c>
      <c r="AA147" s="83" t="s">
        <v>130</v>
      </c>
      <c r="AB147" s="83" t="s">
        <v>139</v>
      </c>
    </row>
    <row r="148" spans="1:28" ht="12.75">
      <c r="A148" s="122" t="s">
        <v>500</v>
      </c>
      <c r="B148" s="82" t="s">
        <v>141</v>
      </c>
      <c r="C148" s="83" t="s">
        <v>501</v>
      </c>
      <c r="D148" s="84" t="s">
        <v>502</v>
      </c>
      <c r="E148" s="85">
        <v>1</v>
      </c>
      <c r="F148" s="86" t="s">
        <v>189</v>
      </c>
      <c r="I148" s="87">
        <f>ROUND(E148*G148,2)</f>
        <v>0</v>
      </c>
      <c r="J148" s="87">
        <f>ROUND(E148*G148,2)</f>
        <v>0</v>
      </c>
      <c r="O148" s="86">
        <v>20</v>
      </c>
      <c r="P148" s="86" t="s">
        <v>130</v>
      </c>
      <c r="V148" s="89" t="s">
        <v>56</v>
      </c>
      <c r="X148" s="86" t="s">
        <v>501</v>
      </c>
      <c r="Y148" s="86" t="s">
        <v>501</v>
      </c>
      <c r="Z148" s="83" t="s">
        <v>321</v>
      </c>
      <c r="AA148" s="83" t="s">
        <v>130</v>
      </c>
      <c r="AB148" s="83" t="s">
        <v>134</v>
      </c>
    </row>
    <row r="149" spans="1:28" ht="12.75">
      <c r="A149" s="122" t="s">
        <v>503</v>
      </c>
      <c r="B149" s="82" t="s">
        <v>496</v>
      </c>
      <c r="C149" s="83" t="s">
        <v>504</v>
      </c>
      <c r="D149" s="84" t="s">
        <v>505</v>
      </c>
      <c r="E149" s="85">
        <v>46</v>
      </c>
      <c r="F149" s="86" t="s">
        <v>506</v>
      </c>
      <c r="H149" s="87">
        <f>ROUND(E149*G149,2)</f>
        <v>0</v>
      </c>
      <c r="J149" s="87">
        <f>ROUND(E149*G149,2)</f>
        <v>0</v>
      </c>
      <c r="K149" s="88">
        <v>5E-05</v>
      </c>
      <c r="L149" s="88">
        <f>E149*K149</f>
        <v>0.0023</v>
      </c>
      <c r="O149" s="86">
        <v>20</v>
      </c>
      <c r="P149" s="86" t="s">
        <v>130</v>
      </c>
      <c r="V149" s="89" t="s">
        <v>131</v>
      </c>
      <c r="W149" s="85">
        <v>3.036</v>
      </c>
      <c r="X149" s="83" t="s">
        <v>504</v>
      </c>
      <c r="Y149" s="83" t="s">
        <v>504</v>
      </c>
      <c r="Z149" s="83" t="s">
        <v>507</v>
      </c>
      <c r="AA149" s="83" t="s">
        <v>130</v>
      </c>
      <c r="AB149" s="83" t="s">
        <v>139</v>
      </c>
    </row>
    <row r="150" spans="2:31" ht="12.75">
      <c r="B150" s="127"/>
      <c r="C150" s="128"/>
      <c r="D150" s="129" t="s">
        <v>508</v>
      </c>
      <c r="E150" s="130"/>
      <c r="F150" s="131"/>
      <c r="G150" s="132"/>
      <c r="H150" s="132"/>
      <c r="I150" s="132"/>
      <c r="J150" s="132"/>
      <c r="K150" s="133"/>
      <c r="L150" s="133"/>
      <c r="M150" s="130"/>
      <c r="N150" s="130"/>
      <c r="O150" s="131"/>
      <c r="P150" s="131"/>
      <c r="Q150" s="130"/>
      <c r="R150" s="130"/>
      <c r="S150" s="130"/>
      <c r="T150" s="134"/>
      <c r="U150" s="134"/>
      <c r="V150" s="134" t="s">
        <v>173</v>
      </c>
      <c r="W150" s="130"/>
      <c r="X150" s="131"/>
      <c r="Y150" s="131"/>
      <c r="Z150" s="128"/>
      <c r="AA150" s="128"/>
      <c r="AB150" s="131"/>
      <c r="AC150" s="131"/>
      <c r="AD150" s="131"/>
      <c r="AE150" s="131"/>
    </row>
    <row r="151" spans="1:28" ht="12.75">
      <c r="A151" s="122" t="s">
        <v>509</v>
      </c>
      <c r="B151" s="82" t="s">
        <v>141</v>
      </c>
      <c r="C151" s="83" t="s">
        <v>510</v>
      </c>
      <c r="D151" s="84" t="s">
        <v>511</v>
      </c>
      <c r="E151" s="85">
        <v>50</v>
      </c>
      <c r="F151" s="86" t="s">
        <v>506</v>
      </c>
      <c r="I151" s="87">
        <f>ROUND(E151*G151,2)</f>
        <v>0</v>
      </c>
      <c r="J151" s="87">
        <f>ROUND(E151*G151,2)</f>
        <v>0</v>
      </c>
      <c r="K151" s="88">
        <v>0.001</v>
      </c>
      <c r="L151" s="88">
        <f>E151*K151</f>
        <v>0.05</v>
      </c>
      <c r="O151" s="86">
        <v>20</v>
      </c>
      <c r="P151" s="86" t="s">
        <v>130</v>
      </c>
      <c r="V151" s="89" t="s">
        <v>56</v>
      </c>
      <c r="X151" s="83" t="s">
        <v>510</v>
      </c>
      <c r="Y151" s="83" t="s">
        <v>510</v>
      </c>
      <c r="Z151" s="83" t="s">
        <v>512</v>
      </c>
      <c r="AA151" s="83" t="s">
        <v>130</v>
      </c>
      <c r="AB151" s="83" t="s">
        <v>145</v>
      </c>
    </row>
    <row r="152" spans="1:28" ht="25.5">
      <c r="A152" s="122" t="s">
        <v>513</v>
      </c>
      <c r="B152" s="82" t="s">
        <v>496</v>
      </c>
      <c r="C152" s="83" t="s">
        <v>514</v>
      </c>
      <c r="D152" s="84" t="s">
        <v>515</v>
      </c>
      <c r="E152" s="85">
        <v>3.511</v>
      </c>
      <c r="F152" s="86" t="s">
        <v>115</v>
      </c>
      <c r="H152" s="87">
        <f>ROUND(E152*G152,2)</f>
        <v>0</v>
      </c>
      <c r="J152" s="87">
        <f>ROUND(E152*G152,2)</f>
        <v>0</v>
      </c>
      <c r="O152" s="86">
        <v>20</v>
      </c>
      <c r="P152" s="86" t="s">
        <v>130</v>
      </c>
      <c r="V152" s="89" t="s">
        <v>131</v>
      </c>
      <c r="X152" s="83" t="s">
        <v>514</v>
      </c>
      <c r="Y152" s="83" t="s">
        <v>514</v>
      </c>
      <c r="Z152" s="83" t="s">
        <v>507</v>
      </c>
      <c r="AA152" s="83" t="s">
        <v>130</v>
      </c>
      <c r="AB152" s="83" t="s">
        <v>134</v>
      </c>
    </row>
    <row r="153" spans="4:23" ht="12.75">
      <c r="D153" s="123" t="s">
        <v>516</v>
      </c>
      <c r="E153" s="124">
        <f>J153</f>
        <v>0</v>
      </c>
      <c r="H153" s="124">
        <f>SUM(H145:H152)</f>
        <v>0</v>
      </c>
      <c r="I153" s="124">
        <f>SUM(I145:I152)</f>
        <v>0</v>
      </c>
      <c r="J153" s="124">
        <f>SUM(J145:J152)</f>
        <v>0</v>
      </c>
      <c r="L153" s="125">
        <f>SUM(L145:L152)</f>
        <v>0.0526248</v>
      </c>
      <c r="N153" s="126">
        <f>SUM(N145:N152)</f>
        <v>0</v>
      </c>
      <c r="W153" s="126">
        <f>SUM(W145:W152)</f>
        <v>5.939</v>
      </c>
    </row>
    <row r="155" ht="12.75">
      <c r="B155" s="121" t="s">
        <v>517</v>
      </c>
    </row>
    <row r="156" spans="1:28" ht="25.5">
      <c r="A156" s="122" t="s">
        <v>518</v>
      </c>
      <c r="B156" s="82" t="s">
        <v>519</v>
      </c>
      <c r="C156" s="83" t="s">
        <v>520</v>
      </c>
      <c r="D156" s="84" t="s">
        <v>521</v>
      </c>
      <c r="E156" s="85">
        <v>9.33</v>
      </c>
      <c r="F156" s="86" t="s">
        <v>129</v>
      </c>
      <c r="H156" s="87">
        <f>ROUND(E156*G156,2)</f>
        <v>0</v>
      </c>
      <c r="J156" s="87">
        <f>ROUND(E156*G156,2)</f>
        <v>0</v>
      </c>
      <c r="K156" s="88">
        <v>0.00439</v>
      </c>
      <c r="L156" s="88">
        <f>E156*K156</f>
        <v>0.0409587</v>
      </c>
      <c r="O156" s="86">
        <v>20</v>
      </c>
      <c r="P156" s="86" t="s">
        <v>130</v>
      </c>
      <c r="V156" s="89" t="s">
        <v>131</v>
      </c>
      <c r="W156" s="85">
        <v>13.976</v>
      </c>
      <c r="X156" s="86" t="s">
        <v>522</v>
      </c>
      <c r="Y156" s="83" t="s">
        <v>520</v>
      </c>
      <c r="Z156" s="83" t="s">
        <v>150</v>
      </c>
      <c r="AA156" s="83" t="s">
        <v>130</v>
      </c>
      <c r="AB156" s="83" t="s">
        <v>139</v>
      </c>
    </row>
    <row r="157" spans="1:28" ht="12.75">
      <c r="A157" s="122" t="s">
        <v>523</v>
      </c>
      <c r="B157" s="82" t="s">
        <v>141</v>
      </c>
      <c r="C157" s="83" t="s">
        <v>524</v>
      </c>
      <c r="D157" s="84" t="s">
        <v>555</v>
      </c>
      <c r="E157" s="85">
        <v>10.263</v>
      </c>
      <c r="F157" s="86" t="s">
        <v>129</v>
      </c>
      <c r="I157" s="87">
        <f>ROUND(E157*G157,2)</f>
        <v>0</v>
      </c>
      <c r="J157" s="87">
        <f>ROUND(E157*G157,2)</f>
        <v>0</v>
      </c>
      <c r="K157" s="88">
        <v>0.019</v>
      </c>
      <c r="L157" s="88">
        <f>E157*K157</f>
        <v>0.194997</v>
      </c>
      <c r="O157" s="86">
        <v>20</v>
      </c>
      <c r="P157" s="86" t="s">
        <v>130</v>
      </c>
      <c r="V157" s="89" t="s">
        <v>56</v>
      </c>
      <c r="X157" s="83" t="s">
        <v>524</v>
      </c>
      <c r="Y157" s="83" t="s">
        <v>524</v>
      </c>
      <c r="Z157" s="83" t="s">
        <v>525</v>
      </c>
      <c r="AA157" s="83" t="s">
        <v>130</v>
      </c>
      <c r="AB157" s="83" t="s">
        <v>145</v>
      </c>
    </row>
    <row r="158" spans="1:28" ht="12.75">
      <c r="A158" s="122" t="s">
        <v>526</v>
      </c>
      <c r="B158" s="82" t="s">
        <v>519</v>
      </c>
      <c r="C158" s="83" t="s">
        <v>527</v>
      </c>
      <c r="D158" s="84" t="s">
        <v>528</v>
      </c>
      <c r="E158" s="85">
        <v>3.572</v>
      </c>
      <c r="F158" s="86" t="s">
        <v>115</v>
      </c>
      <c r="H158" s="87">
        <f>ROUND(E158*G158,2)</f>
        <v>0</v>
      </c>
      <c r="J158" s="87">
        <f>ROUND(E158*G158,2)</f>
        <v>0</v>
      </c>
      <c r="O158" s="86">
        <v>20</v>
      </c>
      <c r="P158" s="86" t="s">
        <v>130</v>
      </c>
      <c r="V158" s="89" t="s">
        <v>131</v>
      </c>
      <c r="X158" s="86" t="s">
        <v>529</v>
      </c>
      <c r="Y158" s="83" t="s">
        <v>527</v>
      </c>
      <c r="Z158" s="83" t="s">
        <v>530</v>
      </c>
      <c r="AA158" s="83" t="s">
        <v>130</v>
      </c>
      <c r="AB158" s="83" t="s">
        <v>134</v>
      </c>
    </row>
    <row r="159" spans="4:23" ht="12.75">
      <c r="D159" s="123" t="s">
        <v>531</v>
      </c>
      <c r="E159" s="124">
        <f>J159</f>
        <v>0</v>
      </c>
      <c r="H159" s="124">
        <f>SUM(H154:H158)</f>
        <v>0</v>
      </c>
      <c r="I159" s="124">
        <f>SUM(I154:I158)</f>
        <v>0</v>
      </c>
      <c r="J159" s="124">
        <f>SUM(J154:J158)</f>
        <v>0</v>
      </c>
      <c r="L159" s="125">
        <f>SUM(L154:L158)</f>
        <v>0.2359557</v>
      </c>
      <c r="N159" s="126">
        <f>SUM(N154:N158)</f>
        <v>0</v>
      </c>
      <c r="W159" s="126">
        <f>SUM(W154:W158)</f>
        <v>13.976</v>
      </c>
    </row>
    <row r="161" ht="12.75">
      <c r="B161" s="121" t="s">
        <v>206</v>
      </c>
    </row>
    <row r="162" spans="1:28" ht="12.75">
      <c r="A162" s="122" t="s">
        <v>532</v>
      </c>
      <c r="B162" s="82" t="s">
        <v>208</v>
      </c>
      <c r="C162" s="83" t="s">
        <v>214</v>
      </c>
      <c r="D162" s="84" t="s">
        <v>215</v>
      </c>
      <c r="E162" s="85">
        <v>2.76</v>
      </c>
      <c r="F162" s="86" t="s">
        <v>129</v>
      </c>
      <c r="H162" s="87">
        <f>ROUND(E162*G162,2)</f>
        <v>0</v>
      </c>
      <c r="J162" s="87">
        <f>ROUND(E162*G162,2)</f>
        <v>0</v>
      </c>
      <c r="K162" s="88">
        <v>0.0002</v>
      </c>
      <c r="L162" s="88">
        <f>E162*K162</f>
        <v>0.000552</v>
      </c>
      <c r="O162" s="86">
        <v>20</v>
      </c>
      <c r="P162" s="86" t="s">
        <v>130</v>
      </c>
      <c r="V162" s="89" t="s">
        <v>131</v>
      </c>
      <c r="W162" s="85">
        <v>0.767</v>
      </c>
      <c r="X162" s="86" t="s">
        <v>216</v>
      </c>
      <c r="Y162" s="83" t="s">
        <v>214</v>
      </c>
      <c r="Z162" s="83" t="s">
        <v>217</v>
      </c>
      <c r="AA162" s="83" t="s">
        <v>130</v>
      </c>
      <c r="AB162" s="83" t="s">
        <v>139</v>
      </c>
    </row>
    <row r="163" spans="2:31" ht="12.75">
      <c r="B163" s="127"/>
      <c r="C163" s="128"/>
      <c r="D163" s="129" t="s">
        <v>508</v>
      </c>
      <c r="E163" s="130"/>
      <c r="F163" s="131"/>
      <c r="G163" s="132"/>
      <c r="H163" s="132"/>
      <c r="I163" s="132"/>
      <c r="J163" s="132"/>
      <c r="K163" s="133"/>
      <c r="L163" s="133"/>
      <c r="M163" s="130"/>
      <c r="N163" s="130"/>
      <c r="O163" s="131"/>
      <c r="P163" s="131"/>
      <c r="Q163" s="130"/>
      <c r="R163" s="130"/>
      <c r="S163" s="130"/>
      <c r="T163" s="134"/>
      <c r="U163" s="134"/>
      <c r="V163" s="134" t="s">
        <v>173</v>
      </c>
      <c r="W163" s="130"/>
      <c r="X163" s="131"/>
      <c r="Y163" s="131"/>
      <c r="Z163" s="128"/>
      <c r="AA163" s="128"/>
      <c r="AB163" s="131"/>
      <c r="AC163" s="131"/>
      <c r="AD163" s="131"/>
      <c r="AE163" s="131"/>
    </row>
    <row r="164" spans="1:28" ht="12.75">
      <c r="A164" s="122" t="s">
        <v>533</v>
      </c>
      <c r="B164" s="82" t="s">
        <v>208</v>
      </c>
      <c r="C164" s="83" t="s">
        <v>219</v>
      </c>
      <c r="D164" s="84" t="s">
        <v>220</v>
      </c>
      <c r="E164" s="85">
        <v>2.76</v>
      </c>
      <c r="F164" s="86" t="s">
        <v>129</v>
      </c>
      <c r="H164" s="87">
        <f>ROUND(E164*G164,2)</f>
        <v>0</v>
      </c>
      <c r="J164" s="87">
        <f>ROUND(E164*G164,2)</f>
        <v>0</v>
      </c>
      <c r="K164" s="88">
        <v>8E-05</v>
      </c>
      <c r="L164" s="88">
        <f>E164*K164</f>
        <v>0.0002208</v>
      </c>
      <c r="O164" s="86">
        <v>20</v>
      </c>
      <c r="P164" s="86" t="s">
        <v>130</v>
      </c>
      <c r="V164" s="89" t="s">
        <v>131</v>
      </c>
      <c r="W164" s="85">
        <v>0.362</v>
      </c>
      <c r="X164" s="86" t="s">
        <v>221</v>
      </c>
      <c r="Y164" s="83" t="s">
        <v>219</v>
      </c>
      <c r="Z164" s="83" t="s">
        <v>217</v>
      </c>
      <c r="AA164" s="83" t="s">
        <v>130</v>
      </c>
      <c r="AB164" s="83" t="s">
        <v>139</v>
      </c>
    </row>
    <row r="165" spans="1:28" ht="12.75">
      <c r="A165" s="122" t="s">
        <v>534</v>
      </c>
      <c r="B165" s="82" t="s">
        <v>208</v>
      </c>
      <c r="C165" s="83" t="s">
        <v>535</v>
      </c>
      <c r="D165" s="84" t="s">
        <v>536</v>
      </c>
      <c r="E165" s="85">
        <v>36.3</v>
      </c>
      <c r="F165" s="86" t="s">
        <v>129</v>
      </c>
      <c r="H165" s="87">
        <f>ROUND(E165*G165,2)</f>
        <v>0</v>
      </c>
      <c r="J165" s="87">
        <f>ROUND(E165*G165,2)</f>
        <v>0</v>
      </c>
      <c r="K165" s="88">
        <v>5E-05</v>
      </c>
      <c r="L165" s="88">
        <f>E165*K165</f>
        <v>0.001815</v>
      </c>
      <c r="O165" s="86">
        <v>20</v>
      </c>
      <c r="P165" s="86" t="s">
        <v>130</v>
      </c>
      <c r="V165" s="89" t="s">
        <v>131</v>
      </c>
      <c r="W165" s="85">
        <v>6.643</v>
      </c>
      <c r="X165" s="86" t="s">
        <v>537</v>
      </c>
      <c r="Y165" s="83" t="s">
        <v>535</v>
      </c>
      <c r="Z165" s="83" t="s">
        <v>538</v>
      </c>
      <c r="AA165" s="83" t="s">
        <v>130</v>
      </c>
      <c r="AB165" s="83" t="s">
        <v>139</v>
      </c>
    </row>
    <row r="166" spans="4:23" ht="12.75">
      <c r="D166" s="123" t="s">
        <v>222</v>
      </c>
      <c r="E166" s="124">
        <f>J166</f>
        <v>0</v>
      </c>
      <c r="H166" s="124">
        <f>SUM(H160:H165)</f>
        <v>0</v>
      </c>
      <c r="I166" s="124">
        <f>SUM(I160:I165)</f>
        <v>0</v>
      </c>
      <c r="J166" s="124">
        <f>SUM(J160:J165)</f>
        <v>0</v>
      </c>
      <c r="L166" s="125">
        <f>SUM(L160:L165)</f>
        <v>0.0025878</v>
      </c>
      <c r="N166" s="126">
        <f>SUM(N160:N165)</f>
        <v>0</v>
      </c>
      <c r="W166" s="126">
        <f>SUM(W160:W165)</f>
        <v>7.772</v>
      </c>
    </row>
    <row r="168" ht="12.75">
      <c r="B168" s="121" t="s">
        <v>539</v>
      </c>
    </row>
    <row r="169" spans="1:28" ht="12.75">
      <c r="A169" s="122" t="s">
        <v>540</v>
      </c>
      <c r="B169" s="82" t="s">
        <v>541</v>
      </c>
      <c r="C169" s="83" t="s">
        <v>542</v>
      </c>
      <c r="D169" s="84" t="s">
        <v>556</v>
      </c>
      <c r="E169" s="85">
        <v>47.04</v>
      </c>
      <c r="F169" s="86" t="s">
        <v>129</v>
      </c>
      <c r="H169" s="87">
        <f>ROUND(E169*G169,2)</f>
        <v>0</v>
      </c>
      <c r="J169" s="87">
        <f>ROUND(E169*G169,2)</f>
        <v>0</v>
      </c>
      <c r="K169" s="88">
        <v>0.0003</v>
      </c>
      <c r="L169" s="88">
        <f>E169*K169</f>
        <v>0.014111999999999998</v>
      </c>
      <c r="O169" s="86">
        <v>20</v>
      </c>
      <c r="P169" s="86" t="s">
        <v>130</v>
      </c>
      <c r="V169" s="89" t="s">
        <v>131</v>
      </c>
      <c r="W169" s="85">
        <v>6.021</v>
      </c>
      <c r="X169" s="86" t="s">
        <v>543</v>
      </c>
      <c r="Y169" s="83" t="s">
        <v>542</v>
      </c>
      <c r="Z169" s="83" t="s">
        <v>217</v>
      </c>
      <c r="AA169" s="83" t="s">
        <v>130</v>
      </c>
      <c r="AB169" s="83" t="s">
        <v>139</v>
      </c>
    </row>
    <row r="170" spans="4:23" ht="12.75">
      <c r="D170" s="123" t="s">
        <v>544</v>
      </c>
      <c r="E170" s="124">
        <f>J170</f>
        <v>0</v>
      </c>
      <c r="H170" s="124">
        <f>SUM(H167:H169)</f>
        <v>0</v>
      </c>
      <c r="I170" s="124">
        <f>SUM(I167:I169)</f>
        <v>0</v>
      </c>
      <c r="J170" s="124">
        <f>SUM(J167:J169)</f>
        <v>0</v>
      </c>
      <c r="L170" s="125">
        <f>SUM(L167:L169)</f>
        <v>0.014111999999999998</v>
      </c>
      <c r="N170" s="126">
        <f>SUM(N167:N169)</f>
        <v>0</v>
      </c>
      <c r="W170" s="126">
        <f>SUM(W167:W169)</f>
        <v>6.021</v>
      </c>
    </row>
    <row r="172" spans="4:23" ht="12.75">
      <c r="D172" s="123" t="s">
        <v>223</v>
      </c>
      <c r="E172" s="124">
        <f>J172</f>
        <v>0</v>
      </c>
      <c r="H172" s="124">
        <f>H99+H108+H116+H122+H129+H144+H153+H159+H166+H170</f>
        <v>0</v>
      </c>
      <c r="I172" s="124">
        <f>I99+I108+I116+I122+I129+I144+I153+I159+I166+I170</f>
        <v>0</v>
      </c>
      <c r="J172" s="124">
        <f>J99+J108+J116+J122+J129+J144+J153+J159+J166+J170</f>
        <v>0</v>
      </c>
      <c r="L172" s="125">
        <f>L99+L108+L116+L122+L129+L144+L153+L159+L166+L170</f>
        <v>5.864904899999999</v>
      </c>
      <c r="N172" s="126">
        <f>N99+N108+N116+N122+N129+N144+N153+N159+N166+N170</f>
        <v>0.692772</v>
      </c>
      <c r="W172" s="126">
        <f>W99+W108+W116+W122+W129+W144+W153+W159+W166+W170</f>
        <v>290.72</v>
      </c>
    </row>
    <row r="174" spans="4:23" ht="12.75">
      <c r="D174" s="135" t="s">
        <v>224</v>
      </c>
      <c r="E174" s="124">
        <f>J174</f>
        <v>0</v>
      </c>
      <c r="H174" s="124">
        <f>H92+H172</f>
        <v>0</v>
      </c>
      <c r="I174" s="124">
        <f>I92+I172</f>
        <v>0</v>
      </c>
      <c r="J174" s="124">
        <f>J92+J172</f>
        <v>0</v>
      </c>
      <c r="L174" s="125">
        <f>L92+L172</f>
        <v>489.74595258000005</v>
      </c>
      <c r="N174" s="126">
        <f>N92+N172</f>
        <v>5.952372</v>
      </c>
      <c r="W174" s="126">
        <f>W92+W172</f>
        <v>1007.6959999999999</v>
      </c>
    </row>
  </sheetData>
  <sheetProtection selectLockedCells="1" selectUnlockedCells="1"/>
  <mergeCells count="2"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Zeros="0" view="pageBreakPreview" zoomScale="115" zoomScaleSheetLayoutView="115" zoomScalePageLayoutView="0" workbookViewId="0" topLeftCell="A1">
      <selection activeCell="G16" sqref="G16"/>
    </sheetView>
  </sheetViews>
  <sheetFormatPr defaultColWidth="9.140625" defaultRowHeight="12.75"/>
  <cols>
    <col min="1" max="1" width="35.00390625" style="145" customWidth="1"/>
    <col min="2" max="2" width="12.7109375" style="145" customWidth="1"/>
    <col min="3" max="3" width="3.57421875" style="145" customWidth="1"/>
    <col min="4" max="4" width="10.00390625" style="153" customWidth="1"/>
    <col min="5" max="5" width="9.140625" style="145" customWidth="1"/>
    <col min="6" max="6" width="10.57421875" style="145" customWidth="1"/>
    <col min="7" max="7" width="17.00390625" style="154" customWidth="1"/>
  </cols>
  <sheetData>
    <row r="1" spans="1:7" ht="19.5" customHeight="1">
      <c r="A1" s="164" t="s">
        <v>654</v>
      </c>
      <c r="B1" s="164"/>
      <c r="C1" s="164"/>
      <c r="D1" s="164"/>
      <c r="E1" s="164"/>
      <c r="F1" s="164"/>
      <c r="G1" s="164"/>
    </row>
    <row r="2" spans="1:7" ht="20.25" customHeight="1">
      <c r="A2" s="145" t="s">
        <v>597</v>
      </c>
      <c r="B2" s="145" t="s">
        <v>103</v>
      </c>
      <c r="C2" s="145" t="s">
        <v>598</v>
      </c>
      <c r="D2" s="145" t="s">
        <v>92</v>
      </c>
      <c r="E2" s="145" t="s">
        <v>599</v>
      </c>
      <c r="F2" s="145" t="s">
        <v>600</v>
      </c>
      <c r="G2" s="146" t="s">
        <v>601</v>
      </c>
    </row>
    <row r="3" spans="1:7" ht="12.75">
      <c r="A3" s="163"/>
      <c r="B3" s="163"/>
      <c r="C3" s="163"/>
      <c r="D3" s="163"/>
      <c r="E3" s="163"/>
      <c r="F3" s="163"/>
      <c r="G3" s="146"/>
    </row>
    <row r="4" spans="1:7" ht="12.75">
      <c r="A4" s="145" t="s">
        <v>602</v>
      </c>
      <c r="B4" s="145" t="s">
        <v>603</v>
      </c>
      <c r="C4" s="145" t="s">
        <v>506</v>
      </c>
      <c r="D4" s="145">
        <v>15</v>
      </c>
      <c r="E4" s="145" t="s">
        <v>604</v>
      </c>
      <c r="G4" s="146">
        <f>D4*F4</f>
        <v>0</v>
      </c>
    </row>
    <row r="5" spans="1:7" ht="12.75">
      <c r="A5" s="145" t="s">
        <v>605</v>
      </c>
      <c r="B5" s="145" t="s">
        <v>606</v>
      </c>
      <c r="C5" s="145" t="s">
        <v>607</v>
      </c>
      <c r="D5" s="145">
        <v>105</v>
      </c>
      <c r="E5" s="145" t="s">
        <v>604</v>
      </c>
      <c r="G5" s="146">
        <f aca="true" t="shared" si="0" ref="G5:G18">D5*F5</f>
        <v>0</v>
      </c>
    </row>
    <row r="6" spans="1:7" ht="12.75">
      <c r="A6" s="145" t="s">
        <v>608</v>
      </c>
      <c r="B6" s="145" t="s">
        <v>609</v>
      </c>
      <c r="C6" s="145" t="s">
        <v>607</v>
      </c>
      <c r="D6" s="145">
        <v>105</v>
      </c>
      <c r="E6" s="145" t="s">
        <v>604</v>
      </c>
      <c r="G6" s="146">
        <f t="shared" si="0"/>
        <v>0</v>
      </c>
    </row>
    <row r="7" spans="1:7" ht="12.75">
      <c r="A7" s="145" t="s">
        <v>610</v>
      </c>
      <c r="B7" s="145" t="s">
        <v>611</v>
      </c>
      <c r="C7" s="145" t="s">
        <v>607</v>
      </c>
      <c r="D7" s="145">
        <v>33</v>
      </c>
      <c r="E7" s="145" t="s">
        <v>604</v>
      </c>
      <c r="G7" s="146">
        <f t="shared" si="0"/>
        <v>0</v>
      </c>
    </row>
    <row r="8" spans="1:7" ht="12.75">
      <c r="A8" s="145" t="s">
        <v>612</v>
      </c>
      <c r="B8" s="145" t="s">
        <v>613</v>
      </c>
      <c r="C8" s="145" t="s">
        <v>607</v>
      </c>
      <c r="D8" s="145">
        <v>4</v>
      </c>
      <c r="E8" s="145" t="s">
        <v>604</v>
      </c>
      <c r="G8" s="146">
        <f t="shared" si="0"/>
        <v>0</v>
      </c>
    </row>
    <row r="9" spans="1:7" ht="12.75">
      <c r="A9" s="145" t="s">
        <v>614</v>
      </c>
      <c r="B9" s="145" t="s">
        <v>615</v>
      </c>
      <c r="C9" s="145" t="s">
        <v>607</v>
      </c>
      <c r="D9" s="145">
        <v>4</v>
      </c>
      <c r="E9" s="145" t="s">
        <v>604</v>
      </c>
      <c r="G9" s="146">
        <f t="shared" si="0"/>
        <v>0</v>
      </c>
    </row>
    <row r="10" spans="1:7" ht="12.75">
      <c r="A10" s="145" t="s">
        <v>616</v>
      </c>
      <c r="B10" s="145" t="s">
        <v>617</v>
      </c>
      <c r="C10" s="145" t="s">
        <v>607</v>
      </c>
      <c r="D10" s="145">
        <v>12</v>
      </c>
      <c r="E10" s="145" t="s">
        <v>604</v>
      </c>
      <c r="G10" s="146">
        <f t="shared" si="0"/>
        <v>0</v>
      </c>
    </row>
    <row r="11" spans="1:7" ht="12.75">
      <c r="A11" s="145" t="s">
        <v>618</v>
      </c>
      <c r="B11" s="145" t="s">
        <v>619</v>
      </c>
      <c r="C11" s="145" t="s">
        <v>607</v>
      </c>
      <c r="D11" s="145">
        <v>3</v>
      </c>
      <c r="E11" s="145" t="s">
        <v>604</v>
      </c>
      <c r="G11" s="146">
        <f t="shared" si="0"/>
        <v>0</v>
      </c>
    </row>
    <row r="12" spans="1:7" ht="12.75">
      <c r="A12" s="145" t="s">
        <v>620</v>
      </c>
      <c r="B12" s="145" t="s">
        <v>621</v>
      </c>
      <c r="C12" s="145" t="s">
        <v>607</v>
      </c>
      <c r="D12" s="145">
        <v>4</v>
      </c>
      <c r="E12" s="145" t="s">
        <v>604</v>
      </c>
      <c r="G12" s="146">
        <f t="shared" si="0"/>
        <v>0</v>
      </c>
    </row>
    <row r="13" spans="1:7" ht="12.75">
      <c r="A13" s="145" t="s">
        <v>622</v>
      </c>
      <c r="B13" s="145" t="s">
        <v>623</v>
      </c>
      <c r="C13" s="145" t="s">
        <v>607</v>
      </c>
      <c r="D13" s="145">
        <v>7</v>
      </c>
      <c r="E13" s="145" t="s">
        <v>604</v>
      </c>
      <c r="G13" s="146">
        <f t="shared" si="0"/>
        <v>0</v>
      </c>
    </row>
    <row r="14" spans="1:7" ht="12.75">
      <c r="A14" s="145" t="s">
        <v>624</v>
      </c>
      <c r="B14" s="145" t="s">
        <v>625</v>
      </c>
      <c r="C14" s="145" t="s">
        <v>607</v>
      </c>
      <c r="D14" s="145">
        <v>4</v>
      </c>
      <c r="E14" s="145" t="s">
        <v>604</v>
      </c>
      <c r="G14" s="146">
        <f t="shared" si="0"/>
        <v>0</v>
      </c>
    </row>
    <row r="15" spans="1:7" ht="12.75">
      <c r="A15" s="145" t="s">
        <v>626</v>
      </c>
      <c r="B15" s="145" t="s">
        <v>627</v>
      </c>
      <c r="C15" s="145" t="s">
        <v>607</v>
      </c>
      <c r="D15" s="145">
        <v>4</v>
      </c>
      <c r="E15" s="145" t="s">
        <v>604</v>
      </c>
      <c r="G15" s="146">
        <f t="shared" si="0"/>
        <v>0</v>
      </c>
    </row>
    <row r="16" spans="1:7" ht="12.75">
      <c r="A16" s="145" t="s">
        <v>628</v>
      </c>
      <c r="B16" s="145" t="s">
        <v>629</v>
      </c>
      <c r="C16" s="145" t="s">
        <v>607</v>
      </c>
      <c r="D16" s="145">
        <v>7</v>
      </c>
      <c r="G16" s="146">
        <f t="shared" si="0"/>
        <v>0</v>
      </c>
    </row>
    <row r="17" spans="1:7" ht="12.75">
      <c r="A17" s="145" t="s">
        <v>630</v>
      </c>
      <c r="B17" s="145" t="s">
        <v>631</v>
      </c>
      <c r="C17" s="145" t="s">
        <v>607</v>
      </c>
      <c r="D17" s="145">
        <v>7</v>
      </c>
      <c r="F17" s="147"/>
      <c r="G17" s="146">
        <f t="shared" si="0"/>
        <v>0</v>
      </c>
    </row>
    <row r="18" spans="1:7" ht="12.75">
      <c r="A18" s="145" t="s">
        <v>632</v>
      </c>
      <c r="B18" s="145" t="s">
        <v>633</v>
      </c>
      <c r="C18" s="145" t="s">
        <v>607</v>
      </c>
      <c r="D18" s="145">
        <v>6</v>
      </c>
      <c r="G18" s="146">
        <f t="shared" si="0"/>
        <v>0</v>
      </c>
    </row>
    <row r="19" spans="4:7" ht="12.75">
      <c r="D19" s="145"/>
      <c r="G19" s="146"/>
    </row>
    <row r="20" spans="1:7" ht="12.75">
      <c r="A20" s="163"/>
      <c r="B20" s="163"/>
      <c r="C20" s="163"/>
      <c r="D20" s="163"/>
      <c r="E20" s="163"/>
      <c r="F20" s="163"/>
      <c r="G20" s="146"/>
    </row>
    <row r="21" spans="1:7" ht="12.75">
      <c r="A21" s="145" t="s">
        <v>634</v>
      </c>
      <c r="B21" s="145" t="s">
        <v>635</v>
      </c>
      <c r="C21" s="145" t="s">
        <v>165</v>
      </c>
      <c r="D21" s="145">
        <v>75</v>
      </c>
      <c r="E21" s="145" t="s">
        <v>604</v>
      </c>
      <c r="G21" s="146">
        <f aca="true" t="shared" si="1" ref="G21:G29">D21*F21</f>
        <v>0</v>
      </c>
    </row>
    <row r="22" spans="1:7" ht="12.75">
      <c r="A22" s="145" t="s">
        <v>636</v>
      </c>
      <c r="B22" s="145" t="s">
        <v>637</v>
      </c>
      <c r="C22" s="145" t="s">
        <v>607</v>
      </c>
      <c r="D22" s="145">
        <v>8</v>
      </c>
      <c r="E22" s="145" t="s">
        <v>604</v>
      </c>
      <c r="G22" s="146">
        <f t="shared" si="1"/>
        <v>0</v>
      </c>
    </row>
    <row r="23" spans="1:7" ht="12.75">
      <c r="A23" s="145" t="s">
        <v>638</v>
      </c>
      <c r="B23" s="145" t="s">
        <v>639</v>
      </c>
      <c r="C23" s="145" t="s">
        <v>607</v>
      </c>
      <c r="D23" s="145">
        <v>6</v>
      </c>
      <c r="E23" s="145" t="s">
        <v>604</v>
      </c>
      <c r="G23" s="146">
        <f t="shared" si="1"/>
        <v>0</v>
      </c>
    </row>
    <row r="24" spans="1:7" ht="12.75">
      <c r="A24" s="145" t="s">
        <v>640</v>
      </c>
      <c r="B24" s="145" t="s">
        <v>641</v>
      </c>
      <c r="C24" s="145" t="s">
        <v>607</v>
      </c>
      <c r="D24" s="145">
        <v>4</v>
      </c>
      <c r="E24" s="145" t="s">
        <v>604</v>
      </c>
      <c r="G24" s="146">
        <f t="shared" si="1"/>
        <v>0</v>
      </c>
    </row>
    <row r="25" spans="1:7" ht="12.75">
      <c r="A25" s="145" t="s">
        <v>642</v>
      </c>
      <c r="B25" s="145" t="s">
        <v>643</v>
      </c>
      <c r="C25" s="145" t="s">
        <v>607</v>
      </c>
      <c r="D25" s="145">
        <v>8</v>
      </c>
      <c r="E25" s="145" t="s">
        <v>604</v>
      </c>
      <c r="G25" s="146">
        <f t="shared" si="1"/>
        <v>0</v>
      </c>
    </row>
    <row r="26" spans="1:7" ht="12.75">
      <c r="A26" s="145" t="s">
        <v>644</v>
      </c>
      <c r="B26" s="145" t="s">
        <v>645</v>
      </c>
      <c r="C26" s="145" t="s">
        <v>506</v>
      </c>
      <c r="D26" s="145">
        <v>15</v>
      </c>
      <c r="E26" s="145" t="s">
        <v>604</v>
      </c>
      <c r="G26" s="146">
        <f t="shared" si="1"/>
        <v>0</v>
      </c>
    </row>
    <row r="27" spans="1:7" ht="12.75">
      <c r="A27" s="145" t="s">
        <v>646</v>
      </c>
      <c r="B27" s="145" t="s">
        <v>647</v>
      </c>
      <c r="C27" s="145" t="s">
        <v>607</v>
      </c>
      <c r="D27" s="145">
        <v>1</v>
      </c>
      <c r="E27" s="145" t="s">
        <v>648</v>
      </c>
      <c r="G27" s="146">
        <f t="shared" si="1"/>
        <v>0</v>
      </c>
    </row>
    <row r="28" spans="1:7" ht="12.75">
      <c r="A28" s="148" t="s">
        <v>649</v>
      </c>
      <c r="B28" s="145" t="s">
        <v>650</v>
      </c>
      <c r="C28" s="145" t="s">
        <v>607</v>
      </c>
      <c r="D28" s="145">
        <v>1</v>
      </c>
      <c r="G28" s="146">
        <f t="shared" si="1"/>
        <v>0</v>
      </c>
    </row>
    <row r="29" spans="1:7" ht="12.75">
      <c r="A29" s="145" t="s">
        <v>651</v>
      </c>
      <c r="C29" s="148" t="s">
        <v>607</v>
      </c>
      <c r="D29" s="145">
        <v>1</v>
      </c>
      <c r="G29" s="146">
        <f t="shared" si="1"/>
        <v>0</v>
      </c>
    </row>
    <row r="30" spans="1:7" s="151" customFormat="1" ht="12.75">
      <c r="A30" s="149" t="s">
        <v>545</v>
      </c>
      <c r="B30" s="149"/>
      <c r="C30" s="149"/>
      <c r="D30" s="149"/>
      <c r="E30" s="149"/>
      <c r="F30" s="149"/>
      <c r="G30" s="150">
        <f>SUM(G4:G29)</f>
        <v>0</v>
      </c>
    </row>
    <row r="31" spans="1:7" ht="12.75">
      <c r="A31" s="152" t="s">
        <v>652</v>
      </c>
      <c r="G31" s="154">
        <f>PRODUCT(G30,0.2)</f>
        <v>0</v>
      </c>
    </row>
    <row r="32" spans="1:7" ht="18.75">
      <c r="A32" s="155" t="s">
        <v>653</v>
      </c>
      <c r="B32" s="156"/>
      <c r="C32" s="156"/>
      <c r="D32" s="157"/>
      <c r="E32" s="156"/>
      <c r="F32" s="156"/>
      <c r="G32" s="158">
        <f>SUM(G30,G31)</f>
        <v>0</v>
      </c>
    </row>
  </sheetData>
  <sheetProtection/>
  <mergeCells count="3">
    <mergeCell ref="A3:F3"/>
    <mergeCell ref="A20:F20"/>
    <mergeCell ref="A1:G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9224</dc:creator>
  <cp:keywords/>
  <dc:description/>
  <cp:lastModifiedBy>Rybárová Lucia</cp:lastModifiedBy>
  <cp:lastPrinted>2018-06-28T08:58:25Z</cp:lastPrinted>
  <dcterms:created xsi:type="dcterms:W3CDTF">2018-06-25T12:30:31Z</dcterms:created>
  <dcterms:modified xsi:type="dcterms:W3CDTF">2018-06-28T08:59:05Z</dcterms:modified>
  <cp:category/>
  <cp:version/>
  <cp:contentType/>
  <cp:contentStatus/>
</cp:coreProperties>
</file>